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25" yWindow="315" windowWidth="10905" windowHeight="9810" tabRatio="773"/>
  </bookViews>
  <sheets>
    <sheet name="ASSUMPTIONS" sheetId="5" r:id="rId1"/>
    <sheet name="PRODUCTION FACTOR" sheetId="8" r:id="rId2"/>
    <sheet name="RAMP UP STAFFING" sheetId="9" state="hidden" r:id="rId3"/>
    <sheet name="Budget 2016" sheetId="10" r:id="rId4"/>
    <sheet name="STAFFING" sheetId="6" r:id="rId5"/>
    <sheet name="MONTHLY MEAL COUNTS" sheetId="7" r:id="rId6"/>
    <sheet name="Budget 2007" sheetId="1" state="hidden" r:id="rId7"/>
    <sheet name="Sheet1" sheetId="11" r:id="rId8"/>
  </sheets>
  <externalReferences>
    <externalReference r:id="rId9"/>
    <externalReference r:id="rId10"/>
  </externalReferences>
  <definedNames>
    <definedName name="\P" localSheetId="2">'[1]Budget 2005'!#REF!</definedName>
    <definedName name="\P">'Budget 2007'!#REF!</definedName>
    <definedName name="BUDGET">'Budget 2007'!$B$1:$AB$35</definedName>
    <definedName name="CENSUS">'Budget 2007'!$B$37:$AA$37</definedName>
    <definedName name="FOOD_COST">'Budget 2007'!$B$76:$Y$102</definedName>
    <definedName name="FULL_BUDGET">'Budget 2007'!$B$1:$AB$125</definedName>
    <definedName name="MEAL_LABOR">'Budget 2007'!$B$37:$AA$37</definedName>
    <definedName name="POSITION">#REF!</definedName>
    <definedName name="_xlnm.Print_Area" localSheetId="0">ASSUMPTIONS!$A$1:$P$106</definedName>
    <definedName name="_xlnm.Print_Area" localSheetId="6">'Budget 2007'!$A$1:$AB$125</definedName>
    <definedName name="_xlnm.Print_Area" localSheetId="1">'PRODUCTION FACTOR'!$A$1:$P$27</definedName>
    <definedName name="_xlnm.Print_Area" localSheetId="2">'RAMP UP STAFFING'!$B$7:$W$81</definedName>
    <definedName name="_xlnm.Print_Area" localSheetId="4">STAFFING!$A$1:$X$68</definedName>
    <definedName name="Print_Area_MI">'Budget 2007'!$B$1:$AB$112</definedName>
    <definedName name="STAFF" localSheetId="2">'[1]Budget 2005'!#REF!</definedName>
    <definedName name="STAFF">'Budget 2007'!#REF!</definedName>
    <definedName name="TOTALS" localSheetId="2">'[1]Budget 2005'!#REF!</definedName>
    <definedName name="TOTALS">'Budget 2007'!#REF!</definedName>
  </definedNames>
  <calcPr calcId="152511"/>
</workbook>
</file>

<file path=xl/calcChain.xml><?xml version="1.0" encoding="utf-8"?>
<calcChain xmlns="http://schemas.openxmlformats.org/spreadsheetml/2006/main">
  <c r="F46" i="5" l="1"/>
  <c r="G46" i="5"/>
  <c r="H46" i="5"/>
  <c r="I46" i="5"/>
  <c r="J46" i="5"/>
  <c r="K46" i="5"/>
  <c r="L46" i="5"/>
  <c r="M46" i="5"/>
  <c r="N46" i="5"/>
  <c r="O46" i="5"/>
  <c r="F50" i="5"/>
  <c r="G50" i="5"/>
  <c r="H50" i="5"/>
  <c r="I50" i="5"/>
  <c r="J50" i="5"/>
  <c r="K50" i="5"/>
  <c r="L50" i="5"/>
  <c r="M50" i="5"/>
  <c r="N50" i="5"/>
  <c r="O50" i="5"/>
  <c r="F54" i="5"/>
  <c r="G54" i="5"/>
  <c r="H54" i="5"/>
  <c r="I54" i="5"/>
  <c r="J54" i="5"/>
  <c r="K54" i="5"/>
  <c r="L54" i="5"/>
  <c r="M54" i="5"/>
  <c r="N54" i="5"/>
  <c r="O54" i="5"/>
  <c r="E46" i="5"/>
  <c r="E47" i="5"/>
  <c r="F47" i="5"/>
  <c r="G47" i="5"/>
  <c r="H47" i="5"/>
  <c r="I47" i="5"/>
  <c r="J47" i="5"/>
  <c r="K47" i="5"/>
  <c r="L47" i="5"/>
  <c r="M47" i="5"/>
  <c r="N47" i="5"/>
  <c r="O47" i="5"/>
  <c r="E48" i="5"/>
  <c r="F48" i="5"/>
  <c r="G48" i="5"/>
  <c r="H48" i="5"/>
  <c r="I48" i="5"/>
  <c r="J48" i="5"/>
  <c r="K48" i="5"/>
  <c r="L48" i="5"/>
  <c r="M48" i="5"/>
  <c r="N48" i="5"/>
  <c r="O48" i="5"/>
  <c r="E49" i="5"/>
  <c r="F49" i="5"/>
  <c r="G49" i="5"/>
  <c r="H49" i="5"/>
  <c r="I49" i="5"/>
  <c r="J49" i="5"/>
  <c r="K49" i="5"/>
  <c r="L49" i="5"/>
  <c r="M49" i="5"/>
  <c r="N49" i="5"/>
  <c r="O49" i="5"/>
  <c r="E50" i="5"/>
  <c r="E51" i="5"/>
  <c r="F51" i="5"/>
  <c r="G51" i="5"/>
  <c r="H51" i="5"/>
  <c r="I51" i="5"/>
  <c r="J51" i="5"/>
  <c r="K51" i="5"/>
  <c r="L51" i="5"/>
  <c r="M51" i="5"/>
  <c r="N51" i="5"/>
  <c r="O51" i="5"/>
  <c r="E52" i="5"/>
  <c r="F52" i="5"/>
  <c r="G52" i="5"/>
  <c r="H52" i="5"/>
  <c r="I52" i="5"/>
  <c r="J52" i="5"/>
  <c r="K52" i="5"/>
  <c r="L52" i="5"/>
  <c r="M52" i="5"/>
  <c r="N52" i="5"/>
  <c r="O52" i="5"/>
  <c r="E53" i="5"/>
  <c r="F53" i="5"/>
  <c r="G53" i="5"/>
  <c r="H53" i="5"/>
  <c r="I53" i="5"/>
  <c r="J53" i="5"/>
  <c r="K53" i="5"/>
  <c r="L53" i="5"/>
  <c r="M53" i="5"/>
  <c r="N53" i="5"/>
  <c r="O53" i="5"/>
  <c r="E54" i="5"/>
  <c r="E45" i="5"/>
  <c r="F45" i="5"/>
  <c r="E67" i="5"/>
  <c r="F67" i="5"/>
  <c r="G67" i="5"/>
  <c r="H67" i="5"/>
  <c r="I67" i="5"/>
  <c r="J67" i="5"/>
  <c r="K67" i="5"/>
  <c r="L67" i="5"/>
  <c r="M67" i="5"/>
  <c r="N67" i="5"/>
  <c r="O67" i="5"/>
  <c r="E66" i="5"/>
  <c r="F66" i="5"/>
  <c r="G66" i="5"/>
  <c r="H66" i="5"/>
  <c r="I66" i="5"/>
  <c r="J66" i="5"/>
  <c r="K66" i="5"/>
  <c r="L66" i="5"/>
  <c r="M66" i="5"/>
  <c r="N66" i="5"/>
  <c r="O66" i="5"/>
  <c r="E65" i="5"/>
  <c r="F65" i="5"/>
  <c r="G65" i="5"/>
  <c r="H65" i="5"/>
  <c r="I65" i="5"/>
  <c r="J65" i="5"/>
  <c r="K65" i="5"/>
  <c r="L65" i="5"/>
  <c r="M65" i="5"/>
  <c r="N65" i="5"/>
  <c r="O65" i="5"/>
  <c r="E64" i="5"/>
  <c r="F64" i="5"/>
  <c r="G64" i="5"/>
  <c r="H64" i="5"/>
  <c r="I64" i="5"/>
  <c r="J64" i="5"/>
  <c r="K64" i="5"/>
  <c r="L64" i="5"/>
  <c r="M64" i="5"/>
  <c r="N64" i="5"/>
  <c r="O64" i="5"/>
  <c r="F63" i="5"/>
  <c r="G63" i="5"/>
  <c r="H63" i="5"/>
  <c r="I63" i="5"/>
  <c r="J63" i="5"/>
  <c r="K63" i="5"/>
  <c r="L63" i="5"/>
  <c r="M63" i="5"/>
  <c r="N63" i="5"/>
  <c r="O63" i="5"/>
  <c r="E63" i="5"/>
  <c r="E62" i="5"/>
  <c r="F62" i="5"/>
  <c r="G62" i="5"/>
  <c r="H62" i="5"/>
  <c r="I62" i="5"/>
  <c r="J62" i="5"/>
  <c r="K62" i="5"/>
  <c r="L62" i="5"/>
  <c r="M62" i="5"/>
  <c r="N62" i="5"/>
  <c r="O62" i="5"/>
  <c r="E61" i="5"/>
  <c r="F61" i="5"/>
  <c r="G61" i="5"/>
  <c r="H61" i="5"/>
  <c r="I61" i="5"/>
  <c r="J61" i="5"/>
  <c r="K61" i="5"/>
  <c r="L61" i="5"/>
  <c r="M61" i="5"/>
  <c r="N61" i="5"/>
  <c r="O61" i="5"/>
  <c r="E60" i="5"/>
  <c r="F60" i="5"/>
  <c r="G60" i="5"/>
  <c r="H60" i="5"/>
  <c r="I60" i="5"/>
  <c r="J60" i="5"/>
  <c r="K60" i="5"/>
  <c r="L60" i="5"/>
  <c r="M60" i="5"/>
  <c r="N60" i="5"/>
  <c r="O60" i="5"/>
  <c r="E59" i="5"/>
  <c r="F59" i="5"/>
  <c r="G59" i="5"/>
  <c r="H59" i="5"/>
  <c r="I59" i="5"/>
  <c r="J59" i="5"/>
  <c r="K59" i="5"/>
  <c r="L59" i="5"/>
  <c r="M59" i="5"/>
  <c r="N59" i="5"/>
  <c r="O59" i="5"/>
  <c r="E58" i="5"/>
  <c r="F58" i="5"/>
  <c r="G58" i="5"/>
  <c r="H58" i="5"/>
  <c r="I58" i="5"/>
  <c r="J58" i="5"/>
  <c r="K58" i="5"/>
  <c r="L58" i="5"/>
  <c r="M58" i="5"/>
  <c r="N58" i="5"/>
  <c r="O58" i="5"/>
  <c r="K9" i="11"/>
  <c r="L9" i="11"/>
  <c r="L10" i="11"/>
  <c r="L11" i="11"/>
  <c r="C22" i="8"/>
  <c r="L14" i="6"/>
  <c r="P14" i="6"/>
  <c r="T14" i="6"/>
  <c r="I13" i="6"/>
  <c r="I10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I11" i="6"/>
  <c r="J11" i="6"/>
  <c r="K11" i="6"/>
  <c r="I27" i="6"/>
  <c r="J27" i="6"/>
  <c r="K27" i="6"/>
  <c r="L27" i="6"/>
  <c r="I56" i="6"/>
  <c r="J56" i="6"/>
  <c r="K56" i="6"/>
  <c r="L56" i="6"/>
  <c r="U56" i="6"/>
  <c r="V56" i="6"/>
  <c r="M56" i="6"/>
  <c r="N56" i="6"/>
  <c r="O56" i="6"/>
  <c r="P56" i="6"/>
  <c r="I51" i="6"/>
  <c r="J51" i="6"/>
  <c r="U51" i="6"/>
  <c r="I50" i="6"/>
  <c r="U50" i="6"/>
  <c r="I49" i="6"/>
  <c r="J49" i="6"/>
  <c r="K49" i="6"/>
  <c r="L49" i="6"/>
  <c r="M49" i="6"/>
  <c r="I48" i="6"/>
  <c r="I30" i="6"/>
  <c r="I31" i="6"/>
  <c r="I32" i="6"/>
  <c r="I33" i="6"/>
  <c r="I34" i="6"/>
  <c r="I35" i="6"/>
  <c r="I36" i="6"/>
  <c r="J32" i="6"/>
  <c r="J33" i="6"/>
  <c r="J34" i="6"/>
  <c r="J35" i="6"/>
  <c r="J36" i="6"/>
  <c r="K34" i="6"/>
  <c r="K35" i="6"/>
  <c r="K36" i="6"/>
  <c r="L34" i="6"/>
  <c r="L35" i="6"/>
  <c r="L36" i="6"/>
  <c r="M35" i="6"/>
  <c r="M36" i="6"/>
  <c r="N36" i="6"/>
  <c r="O36" i="6"/>
  <c r="I17" i="6"/>
  <c r="J17" i="6"/>
  <c r="K17" i="6"/>
  <c r="L17" i="6"/>
  <c r="I18" i="6"/>
  <c r="J18" i="6"/>
  <c r="K18" i="6"/>
  <c r="L18" i="6"/>
  <c r="I19" i="6"/>
  <c r="J19" i="6"/>
  <c r="K19" i="6"/>
  <c r="L19" i="6"/>
  <c r="I20" i="6"/>
  <c r="J20" i="6"/>
  <c r="K20" i="6"/>
  <c r="L20" i="6"/>
  <c r="M19" i="6"/>
  <c r="N19" i="6"/>
  <c r="O19" i="6"/>
  <c r="P19" i="6"/>
  <c r="Q19" i="6"/>
  <c r="R19" i="6"/>
  <c r="S19" i="6"/>
  <c r="T19" i="6"/>
  <c r="M20" i="6"/>
  <c r="N20" i="6"/>
  <c r="O20" i="6"/>
  <c r="P20" i="6"/>
  <c r="Q20" i="6"/>
  <c r="R20" i="6"/>
  <c r="S20" i="6"/>
  <c r="T20" i="6"/>
  <c r="C16" i="7"/>
  <c r="F10" i="6"/>
  <c r="F25" i="9"/>
  <c r="F11" i="6"/>
  <c r="H11" i="6"/>
  <c r="F7" i="6"/>
  <c r="V5" i="6"/>
  <c r="V6" i="6"/>
  <c r="V7" i="6"/>
  <c r="T51" i="6"/>
  <c r="S51" i="6"/>
  <c r="R51" i="6"/>
  <c r="Q51" i="6"/>
  <c r="P51" i="6"/>
  <c r="O51" i="6"/>
  <c r="N51" i="6"/>
  <c r="M51" i="6"/>
  <c r="L51" i="6"/>
  <c r="K51" i="6"/>
  <c r="T50" i="6"/>
  <c r="S50" i="6"/>
  <c r="R50" i="6"/>
  <c r="Q50" i="6"/>
  <c r="P50" i="6"/>
  <c r="O50" i="6"/>
  <c r="N50" i="6"/>
  <c r="M50" i="6"/>
  <c r="L50" i="6"/>
  <c r="K50" i="6"/>
  <c r="J50" i="6"/>
  <c r="T49" i="6"/>
  <c r="S49" i="6"/>
  <c r="R49" i="6"/>
  <c r="Q49" i="6"/>
  <c r="P49" i="6"/>
  <c r="O49" i="6"/>
  <c r="N49" i="6"/>
  <c r="T48" i="6"/>
  <c r="S48" i="6"/>
  <c r="R48" i="6"/>
  <c r="Q48" i="6"/>
  <c r="P48" i="6"/>
  <c r="O48" i="6"/>
  <c r="N48" i="6"/>
  <c r="M48" i="6"/>
  <c r="L48" i="6"/>
  <c r="K48" i="6"/>
  <c r="J48" i="6"/>
  <c r="T36" i="6"/>
  <c r="S36" i="6"/>
  <c r="R36" i="6"/>
  <c r="Q36" i="6"/>
  <c r="P36" i="6"/>
  <c r="B20" i="5"/>
  <c r="B21" i="5"/>
  <c r="C24" i="8"/>
  <c r="M18" i="6"/>
  <c r="N18" i="6"/>
  <c r="O18" i="6"/>
  <c r="P18" i="6"/>
  <c r="Q18" i="6"/>
  <c r="R18" i="6"/>
  <c r="S18" i="6"/>
  <c r="T18" i="6"/>
  <c r="T17" i="6"/>
  <c r="S17" i="6"/>
  <c r="R17" i="6"/>
  <c r="Q17" i="6"/>
  <c r="P17" i="6"/>
  <c r="O17" i="6"/>
  <c r="N17" i="6"/>
  <c r="M17" i="6"/>
  <c r="F20" i="6"/>
  <c r="F19" i="6"/>
  <c r="F18" i="6"/>
  <c r="F17" i="6"/>
  <c r="F44" i="6"/>
  <c r="F45" i="6"/>
  <c r="F48" i="6"/>
  <c r="F49" i="6"/>
  <c r="F50" i="6"/>
  <c r="F51" i="6"/>
  <c r="F54" i="6"/>
  <c r="F55" i="6"/>
  <c r="H55" i="6"/>
  <c r="F56" i="6"/>
  <c r="H56" i="6"/>
  <c r="F57" i="6"/>
  <c r="H57" i="6"/>
  <c r="F36" i="6"/>
  <c r="H36" i="6"/>
  <c r="T57" i="6"/>
  <c r="S57" i="6"/>
  <c r="R57" i="6"/>
  <c r="Q57" i="6"/>
  <c r="P57" i="6"/>
  <c r="O57" i="6"/>
  <c r="N57" i="6"/>
  <c r="M57" i="6"/>
  <c r="L57" i="6"/>
  <c r="K57" i="6"/>
  <c r="J57" i="6"/>
  <c r="I57" i="6"/>
  <c r="T56" i="6"/>
  <c r="S56" i="6"/>
  <c r="R56" i="6"/>
  <c r="Q56" i="6"/>
  <c r="T55" i="6"/>
  <c r="S55" i="6"/>
  <c r="R55" i="6"/>
  <c r="Q55" i="6"/>
  <c r="P55" i="6"/>
  <c r="O55" i="6"/>
  <c r="N55" i="6"/>
  <c r="M55" i="6"/>
  <c r="L55" i="6"/>
  <c r="K55" i="6"/>
  <c r="J55" i="6"/>
  <c r="I55" i="6"/>
  <c r="T54" i="6"/>
  <c r="S54" i="6"/>
  <c r="R54" i="6"/>
  <c r="Q54" i="6"/>
  <c r="P54" i="6"/>
  <c r="O54" i="6"/>
  <c r="N54" i="6"/>
  <c r="M54" i="6"/>
  <c r="L54" i="6"/>
  <c r="K54" i="6"/>
  <c r="J54" i="6"/>
  <c r="I54" i="6"/>
  <c r="T35" i="6"/>
  <c r="S35" i="6"/>
  <c r="R35" i="6"/>
  <c r="Q35" i="6"/>
  <c r="P35" i="6"/>
  <c r="O35" i="6"/>
  <c r="N35" i="6"/>
  <c r="T34" i="6"/>
  <c r="S34" i="6"/>
  <c r="R34" i="6"/>
  <c r="Q34" i="6"/>
  <c r="P34" i="6"/>
  <c r="O34" i="6"/>
  <c r="N34" i="6"/>
  <c r="M34" i="6"/>
  <c r="T33" i="6"/>
  <c r="S33" i="6"/>
  <c r="R33" i="6"/>
  <c r="Q33" i="6"/>
  <c r="P33" i="6"/>
  <c r="O33" i="6"/>
  <c r="N33" i="6"/>
  <c r="M33" i="6"/>
  <c r="L33" i="6"/>
  <c r="K33" i="6"/>
  <c r="T32" i="6"/>
  <c r="S32" i="6"/>
  <c r="R32" i="6"/>
  <c r="Q32" i="6"/>
  <c r="P32" i="6"/>
  <c r="O32" i="6"/>
  <c r="N32" i="6"/>
  <c r="M32" i="6"/>
  <c r="L32" i="6"/>
  <c r="K32" i="6"/>
  <c r="T31" i="6"/>
  <c r="S31" i="6"/>
  <c r="R31" i="6"/>
  <c r="Q31" i="6"/>
  <c r="P31" i="6"/>
  <c r="O31" i="6"/>
  <c r="N31" i="6"/>
  <c r="M31" i="6"/>
  <c r="L31" i="6"/>
  <c r="K31" i="6"/>
  <c r="J31" i="6"/>
  <c r="T30" i="6"/>
  <c r="S30" i="6"/>
  <c r="R30" i="6"/>
  <c r="Q30" i="6"/>
  <c r="P30" i="6"/>
  <c r="O30" i="6"/>
  <c r="N30" i="6"/>
  <c r="M30" i="6"/>
  <c r="L30" i="6"/>
  <c r="K30" i="6"/>
  <c r="J30" i="6"/>
  <c r="T27" i="6"/>
  <c r="S27" i="6"/>
  <c r="R27" i="6"/>
  <c r="Q27" i="6"/>
  <c r="P27" i="6"/>
  <c r="O27" i="6"/>
  <c r="N27" i="6"/>
  <c r="M27" i="6"/>
  <c r="T26" i="6"/>
  <c r="S26" i="6"/>
  <c r="R26" i="6"/>
  <c r="Q26" i="6"/>
  <c r="P26" i="6"/>
  <c r="O26" i="6"/>
  <c r="N26" i="6"/>
  <c r="M26" i="6"/>
  <c r="L26" i="6"/>
  <c r="K26" i="6"/>
  <c r="J26" i="6"/>
  <c r="I26" i="6"/>
  <c r="T25" i="6"/>
  <c r="S25" i="6"/>
  <c r="R25" i="6"/>
  <c r="Q25" i="6"/>
  <c r="P25" i="6"/>
  <c r="O25" i="6"/>
  <c r="N25" i="6"/>
  <c r="M25" i="6"/>
  <c r="L25" i="6"/>
  <c r="K25" i="6"/>
  <c r="J25" i="6"/>
  <c r="I25" i="6"/>
  <c r="T24" i="6"/>
  <c r="S24" i="6"/>
  <c r="R24" i="6"/>
  <c r="Q24" i="6"/>
  <c r="P24" i="6"/>
  <c r="O24" i="6"/>
  <c r="N24" i="6"/>
  <c r="M24" i="6"/>
  <c r="L24" i="6"/>
  <c r="K24" i="6"/>
  <c r="J24" i="6"/>
  <c r="I24" i="6"/>
  <c r="T23" i="6"/>
  <c r="S23" i="6"/>
  <c r="R23" i="6"/>
  <c r="Q23" i="6"/>
  <c r="P23" i="6"/>
  <c r="O23" i="6"/>
  <c r="N23" i="6"/>
  <c r="M23" i="6"/>
  <c r="L23" i="6"/>
  <c r="K23" i="6"/>
  <c r="J23" i="6"/>
  <c r="I23" i="6"/>
  <c r="W5" i="6"/>
  <c r="W6" i="6"/>
  <c r="W7" i="6"/>
  <c r="J10" i="6"/>
  <c r="K10" i="6"/>
  <c r="L10" i="6"/>
  <c r="M10" i="6"/>
  <c r="N10" i="6"/>
  <c r="U10" i="6"/>
  <c r="O10" i="6"/>
  <c r="P10" i="6"/>
  <c r="Q10" i="6"/>
  <c r="R10" i="6"/>
  <c r="S10" i="6"/>
  <c r="T10" i="6"/>
  <c r="L11" i="6"/>
  <c r="M11" i="6"/>
  <c r="N11" i="6"/>
  <c r="O11" i="6"/>
  <c r="P11" i="6"/>
  <c r="Q11" i="6"/>
  <c r="R11" i="6"/>
  <c r="S11" i="6"/>
  <c r="T11" i="6"/>
  <c r="J13" i="6"/>
  <c r="K13" i="6"/>
  <c r="L13" i="6"/>
  <c r="M13" i="6"/>
  <c r="N13" i="6"/>
  <c r="O13" i="6"/>
  <c r="P13" i="6"/>
  <c r="Q13" i="6"/>
  <c r="R13" i="6"/>
  <c r="S13" i="6"/>
  <c r="T13" i="6"/>
  <c r="L20" i="5"/>
  <c r="N20" i="5"/>
  <c r="F35" i="6"/>
  <c r="H35" i="6"/>
  <c r="F34" i="6"/>
  <c r="H34" i="6"/>
  <c r="H54" i="6"/>
  <c r="F32" i="6"/>
  <c r="H32" i="6"/>
  <c r="F33" i="6"/>
  <c r="H33" i="6"/>
  <c r="F31" i="6"/>
  <c r="H31" i="6"/>
  <c r="F30" i="6"/>
  <c r="H30" i="6"/>
  <c r="F24" i="6"/>
  <c r="H24" i="6"/>
  <c r="F23" i="6"/>
  <c r="H23" i="6"/>
  <c r="F27" i="6"/>
  <c r="H27" i="6"/>
  <c r="F25" i="6"/>
  <c r="H25" i="6"/>
  <c r="F26" i="6"/>
  <c r="H26" i="6"/>
  <c r="E54" i="9"/>
  <c r="F12" i="6"/>
  <c r="H12" i="6"/>
  <c r="F14" i="6"/>
  <c r="M14" i="6"/>
  <c r="F13" i="6"/>
  <c r="F18" i="9"/>
  <c r="F6" i="6"/>
  <c r="R15" i="5"/>
  <c r="E27" i="5"/>
  <c r="E62" i="10"/>
  <c r="F27" i="5"/>
  <c r="P4" i="9"/>
  <c r="G27" i="5"/>
  <c r="H27" i="5"/>
  <c r="I27" i="5"/>
  <c r="J27" i="5"/>
  <c r="K27" i="5"/>
  <c r="AE4" i="9"/>
  <c r="L27" i="5"/>
  <c r="AH4" i="9"/>
  <c r="M27" i="5"/>
  <c r="AK4" i="9"/>
  <c r="N27" i="5"/>
  <c r="AN4" i="9"/>
  <c r="O27" i="5"/>
  <c r="D27" i="5"/>
  <c r="C96" i="5"/>
  <c r="R28" i="10"/>
  <c r="C94" i="5"/>
  <c r="C53" i="10"/>
  <c r="B53" i="10"/>
  <c r="E53" i="10"/>
  <c r="M29" i="5"/>
  <c r="L39" i="5"/>
  <c r="K39" i="5"/>
  <c r="J39" i="5"/>
  <c r="I39" i="5"/>
  <c r="H39" i="5"/>
  <c r="F20" i="5"/>
  <c r="G20" i="5"/>
  <c r="G24" i="5"/>
  <c r="H20" i="5"/>
  <c r="I20" i="5"/>
  <c r="J20" i="5"/>
  <c r="K20" i="5"/>
  <c r="M20" i="5"/>
  <c r="M24" i="5"/>
  <c r="E21" i="5"/>
  <c r="G21" i="5"/>
  <c r="H21" i="5"/>
  <c r="I21" i="5"/>
  <c r="K21" i="5"/>
  <c r="L21" i="5"/>
  <c r="M21" i="5"/>
  <c r="O21" i="5"/>
  <c r="E17" i="5"/>
  <c r="E19" i="5"/>
  <c r="F17" i="5"/>
  <c r="F22" i="5"/>
  <c r="G17" i="5"/>
  <c r="G19" i="5"/>
  <c r="H17" i="5"/>
  <c r="I17" i="5"/>
  <c r="I19" i="5"/>
  <c r="J17" i="5"/>
  <c r="K17" i="5"/>
  <c r="K22" i="5"/>
  <c r="L17" i="5"/>
  <c r="L19" i="5"/>
  <c r="M17" i="5"/>
  <c r="M22" i="5"/>
  <c r="N17" i="5"/>
  <c r="O17" i="5"/>
  <c r="O22" i="5"/>
  <c r="F23" i="5"/>
  <c r="G23" i="5"/>
  <c r="H23" i="5"/>
  <c r="J23" i="5"/>
  <c r="K23" i="5"/>
  <c r="L23" i="5"/>
  <c r="M23" i="5"/>
  <c r="N23" i="5"/>
  <c r="D23" i="5"/>
  <c r="D19" i="5"/>
  <c r="D21" i="5"/>
  <c r="F41" i="5"/>
  <c r="F43" i="5"/>
  <c r="F42" i="5"/>
  <c r="AA38" i="10"/>
  <c r="AA39" i="10"/>
  <c r="AA40" i="10"/>
  <c r="AA1" i="10"/>
  <c r="F21" i="5"/>
  <c r="I23" i="5"/>
  <c r="O23" i="5"/>
  <c r="D22" i="5"/>
  <c r="C23" i="8"/>
  <c r="Y2" i="10"/>
  <c r="W2" i="10"/>
  <c r="U2" i="10"/>
  <c r="S2" i="10"/>
  <c r="Q2" i="10"/>
  <c r="O2" i="10"/>
  <c r="M2" i="10"/>
  <c r="K2" i="10"/>
  <c r="I2" i="10"/>
  <c r="G2" i="10"/>
  <c r="E2" i="10"/>
  <c r="C2" i="10"/>
  <c r="D3" i="7"/>
  <c r="E3" i="7"/>
  <c r="F3" i="7"/>
  <c r="G3" i="7"/>
  <c r="H3" i="7"/>
  <c r="I3" i="7"/>
  <c r="J3" i="7"/>
  <c r="K3" i="7"/>
  <c r="L3" i="7"/>
  <c r="M3" i="7"/>
  <c r="N3" i="7"/>
  <c r="D4" i="7"/>
  <c r="D12" i="7"/>
  <c r="E4" i="7"/>
  <c r="F4" i="7"/>
  <c r="G4" i="7"/>
  <c r="H4" i="7"/>
  <c r="H12" i="7"/>
  <c r="I4" i="7"/>
  <c r="I12" i="7"/>
  <c r="J4" i="7"/>
  <c r="K4" i="7"/>
  <c r="K12" i="7"/>
  <c r="L4" i="7"/>
  <c r="L12" i="7"/>
  <c r="L12" i="8"/>
  <c r="M4" i="7"/>
  <c r="M7" i="7"/>
  <c r="N4" i="7"/>
  <c r="C4" i="7"/>
  <c r="C12" i="7"/>
  <c r="C3" i="7"/>
  <c r="D2" i="8"/>
  <c r="E2" i="8"/>
  <c r="F2" i="8"/>
  <c r="G2" i="8"/>
  <c r="H2" i="8"/>
  <c r="I2" i="8"/>
  <c r="J2" i="8"/>
  <c r="K2" i="8"/>
  <c r="L2" i="8"/>
  <c r="M2" i="8"/>
  <c r="N2" i="8"/>
  <c r="D3" i="8"/>
  <c r="E3" i="8"/>
  <c r="F3" i="8"/>
  <c r="G3" i="8"/>
  <c r="H3" i="8"/>
  <c r="I3" i="8"/>
  <c r="J3" i="8"/>
  <c r="K3" i="8"/>
  <c r="L3" i="8"/>
  <c r="M3" i="8"/>
  <c r="N3" i="8"/>
  <c r="C3" i="8"/>
  <c r="C2" i="8"/>
  <c r="P13" i="5"/>
  <c r="F54" i="9"/>
  <c r="U50" i="9"/>
  <c r="U49" i="9"/>
  <c r="U48" i="9"/>
  <c r="U47" i="9"/>
  <c r="U46" i="9"/>
  <c r="U45" i="9"/>
  <c r="U44" i="9"/>
  <c r="U43" i="9"/>
  <c r="U42" i="9"/>
  <c r="U39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V20" i="9"/>
  <c r="W20" i="9"/>
  <c r="U19" i="9"/>
  <c r="U18" i="9"/>
  <c r="U17" i="9"/>
  <c r="AP9" i="9"/>
  <c r="AM9" i="9"/>
  <c r="AM69" i="9"/>
  <c r="AN69" i="9"/>
  <c r="AJ9" i="9"/>
  <c r="AG9" i="9"/>
  <c r="AG12" i="9"/>
  <c r="AD9" i="9"/>
  <c r="AD68" i="9"/>
  <c r="AA9" i="9"/>
  <c r="AA13" i="9"/>
  <c r="D42" i="9"/>
  <c r="V42" i="9"/>
  <c r="G42" i="9"/>
  <c r="X9" i="9"/>
  <c r="X45" i="9"/>
  <c r="Y45" i="9"/>
  <c r="Z45" i="9"/>
  <c r="R9" i="9"/>
  <c r="O9" i="9"/>
  <c r="O12" i="9"/>
  <c r="L9" i="9"/>
  <c r="L14" i="9"/>
  <c r="I9" i="9"/>
  <c r="C43" i="9"/>
  <c r="D43" i="9"/>
  <c r="E43" i="9"/>
  <c r="F43" i="9"/>
  <c r="G43" i="9"/>
  <c r="C44" i="9"/>
  <c r="D44" i="9"/>
  <c r="E44" i="9"/>
  <c r="F44" i="9"/>
  <c r="G44" i="9"/>
  <c r="C45" i="9"/>
  <c r="D45" i="9"/>
  <c r="V45" i="9"/>
  <c r="W45" i="9"/>
  <c r="E45" i="9"/>
  <c r="F45" i="9"/>
  <c r="G45" i="9"/>
  <c r="C46" i="9"/>
  <c r="D46" i="9"/>
  <c r="E46" i="9"/>
  <c r="F46" i="9"/>
  <c r="G46" i="9"/>
  <c r="C47" i="9"/>
  <c r="D47" i="9"/>
  <c r="E47" i="9"/>
  <c r="F47" i="9"/>
  <c r="G47" i="9"/>
  <c r="C48" i="9"/>
  <c r="D48" i="9"/>
  <c r="E48" i="9"/>
  <c r="F48" i="9"/>
  <c r="G48" i="9"/>
  <c r="C49" i="9"/>
  <c r="D49" i="9"/>
  <c r="V49" i="9"/>
  <c r="E49" i="9"/>
  <c r="F49" i="9"/>
  <c r="G49" i="9"/>
  <c r="C50" i="9"/>
  <c r="D50" i="9"/>
  <c r="E50" i="9"/>
  <c r="F50" i="9"/>
  <c r="G50" i="9"/>
  <c r="E42" i="9"/>
  <c r="F42" i="9"/>
  <c r="C42" i="9"/>
  <c r="C31" i="9"/>
  <c r="D31" i="9"/>
  <c r="E31" i="9"/>
  <c r="F31" i="9"/>
  <c r="G31" i="9"/>
  <c r="C32" i="9"/>
  <c r="D32" i="9"/>
  <c r="AH32" i="9"/>
  <c r="AI32" i="9"/>
  <c r="E32" i="9"/>
  <c r="F32" i="9"/>
  <c r="G32" i="9"/>
  <c r="C33" i="9"/>
  <c r="D33" i="9"/>
  <c r="J33" i="9"/>
  <c r="E33" i="9"/>
  <c r="F33" i="9"/>
  <c r="G33" i="9"/>
  <c r="D30" i="9"/>
  <c r="AN30" i="9"/>
  <c r="AO30" i="9"/>
  <c r="G30" i="9"/>
  <c r="D29" i="9"/>
  <c r="AH29" i="9"/>
  <c r="G29" i="9"/>
  <c r="D28" i="9"/>
  <c r="Y28" i="9"/>
  <c r="G28" i="9"/>
  <c r="Q28" i="9"/>
  <c r="D27" i="9"/>
  <c r="G27" i="9"/>
  <c r="D26" i="9"/>
  <c r="AB26" i="9"/>
  <c r="AC26" i="9"/>
  <c r="G26" i="9"/>
  <c r="B31" i="9"/>
  <c r="B32" i="9"/>
  <c r="B33" i="9"/>
  <c r="D39" i="9"/>
  <c r="M39" i="9"/>
  <c r="N39" i="9"/>
  <c r="G39" i="9"/>
  <c r="B30" i="9"/>
  <c r="C30" i="9"/>
  <c r="E30" i="9"/>
  <c r="F30" i="9"/>
  <c r="B29" i="9"/>
  <c r="C29" i="9"/>
  <c r="E29" i="9"/>
  <c r="F29" i="9"/>
  <c r="C55" i="10"/>
  <c r="C52" i="10"/>
  <c r="C51" i="10"/>
  <c r="C59" i="10"/>
  <c r="C14" i="10"/>
  <c r="C56" i="10"/>
  <c r="G55" i="10"/>
  <c r="E51" i="10"/>
  <c r="B7" i="10"/>
  <c r="B8" i="10"/>
  <c r="B9" i="10"/>
  <c r="B10" i="10"/>
  <c r="B11" i="10"/>
  <c r="B6" i="10"/>
  <c r="B18" i="10"/>
  <c r="B19" i="10"/>
  <c r="B20" i="10"/>
  <c r="B21" i="10"/>
  <c r="B22" i="10"/>
  <c r="B23" i="10"/>
  <c r="B24" i="10"/>
  <c r="B25" i="10"/>
  <c r="B26" i="10"/>
  <c r="B27" i="10"/>
  <c r="B28" i="10"/>
  <c r="D17" i="9"/>
  <c r="D18" i="9"/>
  <c r="V18" i="9"/>
  <c r="D19" i="9"/>
  <c r="D20" i="9"/>
  <c r="D21" i="9"/>
  <c r="D25" i="9"/>
  <c r="D55" i="9"/>
  <c r="D57" i="9"/>
  <c r="D58" i="9"/>
  <c r="AB58" i="9"/>
  <c r="D59" i="9"/>
  <c r="D60" i="9"/>
  <c r="D64" i="9"/>
  <c r="D65" i="9"/>
  <c r="D66" i="9"/>
  <c r="D67" i="9"/>
  <c r="D68" i="9"/>
  <c r="D69" i="9"/>
  <c r="D70" i="9"/>
  <c r="D71" i="9"/>
  <c r="D72" i="9"/>
  <c r="AH72" i="9"/>
  <c r="AI72" i="9"/>
  <c r="D73" i="9"/>
  <c r="D75" i="9"/>
  <c r="D76" i="9"/>
  <c r="AK76" i="9"/>
  <c r="D77" i="9"/>
  <c r="G17" i="9"/>
  <c r="G18" i="9"/>
  <c r="Q18" i="9"/>
  <c r="G19" i="9"/>
  <c r="G20" i="9"/>
  <c r="G21" i="9"/>
  <c r="G25" i="9"/>
  <c r="AI25" i="9"/>
  <c r="G54" i="9"/>
  <c r="G55" i="9"/>
  <c r="G57" i="9"/>
  <c r="G58" i="9"/>
  <c r="G59" i="9"/>
  <c r="G60" i="9"/>
  <c r="G64" i="9"/>
  <c r="G65" i="9"/>
  <c r="G66" i="9"/>
  <c r="G67" i="9"/>
  <c r="G68" i="9"/>
  <c r="G69" i="9"/>
  <c r="G70" i="9"/>
  <c r="G71" i="9"/>
  <c r="G72" i="9"/>
  <c r="G73" i="9"/>
  <c r="G75" i="9"/>
  <c r="G76" i="9"/>
  <c r="G77" i="9"/>
  <c r="F10" i="9"/>
  <c r="H10" i="9"/>
  <c r="F11" i="9"/>
  <c r="H11" i="9"/>
  <c r="F12" i="9"/>
  <c r="H12" i="9"/>
  <c r="F13" i="9"/>
  <c r="H13" i="9"/>
  <c r="F14" i="9"/>
  <c r="H14" i="9"/>
  <c r="B39" i="10"/>
  <c r="B40" i="10"/>
  <c r="B41" i="10"/>
  <c r="B16" i="10"/>
  <c r="B17" i="10"/>
  <c r="C54" i="10"/>
  <c r="B11" i="7"/>
  <c r="B10" i="7"/>
  <c r="B64" i="10"/>
  <c r="B54" i="10"/>
  <c r="B63" i="10"/>
  <c r="B8" i="7"/>
  <c r="B61" i="10"/>
  <c r="B7" i="7"/>
  <c r="B60" i="10"/>
  <c r="B6" i="7"/>
  <c r="B59" i="10"/>
  <c r="B52" i="10"/>
  <c r="B55" i="10"/>
  <c r="B56" i="10"/>
  <c r="B51" i="10"/>
  <c r="U54" i="9"/>
  <c r="V54" i="9"/>
  <c r="W54" i="9"/>
  <c r="U55" i="9"/>
  <c r="U57" i="9"/>
  <c r="U58" i="9"/>
  <c r="U59" i="9"/>
  <c r="U60" i="9"/>
  <c r="U64" i="9"/>
  <c r="U65" i="9"/>
  <c r="U66" i="9"/>
  <c r="V66" i="9"/>
  <c r="U67" i="9"/>
  <c r="U68" i="9"/>
  <c r="U69" i="9"/>
  <c r="U70" i="9"/>
  <c r="U71" i="9"/>
  <c r="U72" i="9"/>
  <c r="U73" i="9"/>
  <c r="U75" i="9"/>
  <c r="V75" i="9"/>
  <c r="U76" i="9"/>
  <c r="U77" i="9"/>
  <c r="U11" i="9"/>
  <c r="U12" i="9"/>
  <c r="U13" i="9"/>
  <c r="U14" i="9"/>
  <c r="U10" i="9"/>
  <c r="C18" i="9"/>
  <c r="E18" i="9"/>
  <c r="C19" i="9"/>
  <c r="E19" i="9"/>
  <c r="C20" i="9"/>
  <c r="E20" i="9"/>
  <c r="F20" i="9"/>
  <c r="C21" i="9"/>
  <c r="E21" i="9"/>
  <c r="F21" i="9"/>
  <c r="C25" i="9"/>
  <c r="E25" i="9"/>
  <c r="C26" i="9"/>
  <c r="E26" i="9"/>
  <c r="F26" i="9"/>
  <c r="C27" i="9"/>
  <c r="E27" i="9"/>
  <c r="F27" i="9"/>
  <c r="C28" i="9"/>
  <c r="E28" i="9"/>
  <c r="F28" i="9"/>
  <c r="C39" i="9"/>
  <c r="F39" i="9"/>
  <c r="C54" i="9"/>
  <c r="C55" i="9"/>
  <c r="E55" i="9"/>
  <c r="F55" i="9"/>
  <c r="C57" i="9"/>
  <c r="E57" i="9"/>
  <c r="F57" i="9"/>
  <c r="C58" i="9"/>
  <c r="E58" i="9"/>
  <c r="F58" i="9"/>
  <c r="C59" i="9"/>
  <c r="E59" i="9"/>
  <c r="F59" i="9"/>
  <c r="C60" i="9"/>
  <c r="E60" i="9"/>
  <c r="F60" i="9"/>
  <c r="C64" i="9"/>
  <c r="E64" i="9"/>
  <c r="C65" i="9"/>
  <c r="E65" i="9"/>
  <c r="C66" i="9"/>
  <c r="E66" i="9"/>
  <c r="F66" i="9"/>
  <c r="C67" i="9"/>
  <c r="E67" i="9"/>
  <c r="F67" i="9"/>
  <c r="C68" i="9"/>
  <c r="E68" i="9"/>
  <c r="F68" i="9"/>
  <c r="C69" i="9"/>
  <c r="E69" i="9"/>
  <c r="F69" i="9"/>
  <c r="C70" i="9"/>
  <c r="E70" i="9"/>
  <c r="F70" i="9"/>
  <c r="C71" i="9"/>
  <c r="E71" i="9"/>
  <c r="F71" i="9"/>
  <c r="C72" i="9"/>
  <c r="E72" i="9"/>
  <c r="F72" i="9"/>
  <c r="C73" i="9"/>
  <c r="E73" i="9"/>
  <c r="F73" i="9"/>
  <c r="C75" i="9"/>
  <c r="E75" i="9"/>
  <c r="F75" i="9"/>
  <c r="C76" i="9"/>
  <c r="E76" i="9"/>
  <c r="F76" i="9"/>
  <c r="C77" i="9"/>
  <c r="E77" i="9"/>
  <c r="F77" i="9"/>
  <c r="E17" i="9"/>
  <c r="F17" i="9"/>
  <c r="C17" i="9"/>
  <c r="B76" i="9"/>
  <c r="B77" i="9"/>
  <c r="B17" i="9"/>
  <c r="B18" i="9"/>
  <c r="B19" i="9"/>
  <c r="B20" i="9"/>
  <c r="B21" i="9"/>
  <c r="B24" i="9"/>
  <c r="B25" i="9"/>
  <c r="B26" i="9"/>
  <c r="B27" i="9"/>
  <c r="B28" i="9"/>
  <c r="B38" i="9"/>
  <c r="B39" i="9"/>
  <c r="B41" i="9"/>
  <c r="B42" i="9"/>
  <c r="B43" i="9"/>
  <c r="B44" i="9"/>
  <c r="B45" i="9"/>
  <c r="B46" i="9"/>
  <c r="B47" i="9"/>
  <c r="B48" i="9"/>
  <c r="B49" i="9"/>
  <c r="B50" i="9"/>
  <c r="B52" i="9"/>
  <c r="B54" i="9"/>
  <c r="B55" i="9"/>
  <c r="B57" i="9"/>
  <c r="B58" i="9"/>
  <c r="B59" i="9"/>
  <c r="B60" i="9"/>
  <c r="B62" i="9"/>
  <c r="B64" i="9"/>
  <c r="B65" i="9"/>
  <c r="B66" i="9"/>
  <c r="B67" i="9"/>
  <c r="B68" i="9"/>
  <c r="B69" i="9"/>
  <c r="B70" i="9"/>
  <c r="B71" i="9"/>
  <c r="B72" i="9"/>
  <c r="B73" i="9"/>
  <c r="B75" i="9"/>
  <c r="B16" i="9"/>
  <c r="B11" i="9"/>
  <c r="B12" i="9"/>
  <c r="B13" i="9"/>
  <c r="B14" i="9"/>
  <c r="B10" i="9"/>
  <c r="AS6" i="9"/>
  <c r="J7" i="9"/>
  <c r="AQ7" i="9"/>
  <c r="AN7" i="9"/>
  <c r="AK7" i="9"/>
  <c r="AH7" i="9"/>
  <c r="AE7" i="9"/>
  <c r="AB7" i="9"/>
  <c r="Y7" i="9"/>
  <c r="V7" i="9"/>
  <c r="S7" i="9"/>
  <c r="P7" i="9"/>
  <c r="M7" i="9"/>
  <c r="B9" i="8"/>
  <c r="B12" i="7"/>
  <c r="B12" i="8"/>
  <c r="X93" i="1"/>
  <c r="X94" i="1"/>
  <c r="X95" i="1"/>
  <c r="X96" i="1"/>
  <c r="C80" i="1"/>
  <c r="C87" i="1"/>
  <c r="C81" i="1"/>
  <c r="C82" i="1"/>
  <c r="C83" i="1"/>
  <c r="S95" i="1"/>
  <c r="M95" i="1"/>
  <c r="G27" i="1"/>
  <c r="H27" i="1"/>
  <c r="M99" i="1"/>
  <c r="O26" i="1"/>
  <c r="P26" i="1"/>
  <c r="M101" i="1"/>
  <c r="J76" i="1"/>
  <c r="F101" i="1"/>
  <c r="C79" i="1"/>
  <c r="C86" i="1"/>
  <c r="C10" i="1"/>
  <c r="E77" i="1"/>
  <c r="G77" i="1"/>
  <c r="I77" i="1"/>
  <c r="K77" i="1"/>
  <c r="M77" i="1"/>
  <c r="O77" i="1"/>
  <c r="Q77" i="1"/>
  <c r="S77" i="1"/>
  <c r="U77" i="1"/>
  <c r="W77" i="1"/>
  <c r="Y77" i="1"/>
  <c r="C77" i="1"/>
  <c r="AB15" i="1"/>
  <c r="AB16" i="1"/>
  <c r="AB17" i="1"/>
  <c r="AB18" i="1"/>
  <c r="AB21" i="1"/>
  <c r="AB22" i="1"/>
  <c r="AB23" i="1"/>
  <c r="AB24" i="1"/>
  <c r="AB25" i="1"/>
  <c r="O15" i="1"/>
  <c r="P15" i="1"/>
  <c r="Q15" i="1"/>
  <c r="R15" i="1"/>
  <c r="S15" i="1"/>
  <c r="T15" i="1"/>
  <c r="U15" i="1"/>
  <c r="V15" i="1"/>
  <c r="W15" i="1"/>
  <c r="X15" i="1"/>
  <c r="Y15" i="1"/>
  <c r="Z15" i="1"/>
  <c r="O16" i="1"/>
  <c r="P16" i="1"/>
  <c r="Q16" i="1"/>
  <c r="R16" i="1"/>
  <c r="S16" i="1"/>
  <c r="T16" i="1"/>
  <c r="U16" i="1"/>
  <c r="V16" i="1"/>
  <c r="W16" i="1"/>
  <c r="X16" i="1"/>
  <c r="Y16" i="1"/>
  <c r="Z16" i="1"/>
  <c r="O17" i="1"/>
  <c r="P17" i="1"/>
  <c r="Q17" i="1"/>
  <c r="R17" i="1"/>
  <c r="S17" i="1"/>
  <c r="T17" i="1"/>
  <c r="U17" i="1"/>
  <c r="V17" i="1"/>
  <c r="W17" i="1"/>
  <c r="X17" i="1"/>
  <c r="Y17" i="1"/>
  <c r="Z17" i="1"/>
  <c r="O18" i="1"/>
  <c r="P18" i="1"/>
  <c r="Q18" i="1"/>
  <c r="R18" i="1"/>
  <c r="S18" i="1"/>
  <c r="T18" i="1"/>
  <c r="U18" i="1"/>
  <c r="V18" i="1"/>
  <c r="W18" i="1"/>
  <c r="X18" i="1"/>
  <c r="Y18" i="1"/>
  <c r="Z18" i="1"/>
  <c r="O21" i="1"/>
  <c r="P21" i="1"/>
  <c r="Q21" i="1"/>
  <c r="R21" i="1"/>
  <c r="S21" i="1"/>
  <c r="T21" i="1"/>
  <c r="U21" i="1"/>
  <c r="V21" i="1"/>
  <c r="W21" i="1"/>
  <c r="X21" i="1"/>
  <c r="Y21" i="1"/>
  <c r="Z21" i="1"/>
  <c r="O22" i="1"/>
  <c r="P22" i="1"/>
  <c r="Q22" i="1"/>
  <c r="R22" i="1"/>
  <c r="S22" i="1"/>
  <c r="T22" i="1"/>
  <c r="U22" i="1"/>
  <c r="V22" i="1"/>
  <c r="W22" i="1"/>
  <c r="X22" i="1"/>
  <c r="Y22" i="1"/>
  <c r="Z22" i="1"/>
  <c r="O23" i="1"/>
  <c r="P23" i="1"/>
  <c r="Q23" i="1"/>
  <c r="R23" i="1"/>
  <c r="S23" i="1"/>
  <c r="T23" i="1"/>
  <c r="U23" i="1"/>
  <c r="V23" i="1"/>
  <c r="W23" i="1"/>
  <c r="X23" i="1"/>
  <c r="Y23" i="1"/>
  <c r="Z23" i="1"/>
  <c r="O25" i="1"/>
  <c r="P25" i="1"/>
  <c r="Q25" i="1"/>
  <c r="R25" i="1"/>
  <c r="S25" i="1"/>
  <c r="T25" i="1"/>
  <c r="U25" i="1"/>
  <c r="V25" i="1"/>
  <c r="W25" i="1"/>
  <c r="X25" i="1"/>
  <c r="Y25" i="1"/>
  <c r="Z25" i="1"/>
  <c r="Z105" i="1"/>
  <c r="F34" i="1"/>
  <c r="H34" i="1"/>
  <c r="J34" i="1"/>
  <c r="L34" i="1"/>
  <c r="N34" i="1"/>
  <c r="P34" i="1"/>
  <c r="R34" i="1"/>
  <c r="T34" i="1"/>
  <c r="V34" i="1"/>
  <c r="X34" i="1"/>
  <c r="Z34" i="1"/>
  <c r="AB34" i="1"/>
  <c r="AA94" i="1"/>
  <c r="C111" i="1"/>
  <c r="E111" i="1"/>
  <c r="G111" i="1"/>
  <c r="I111" i="1"/>
  <c r="K111" i="1"/>
  <c r="M111" i="1"/>
  <c r="O111" i="1"/>
  <c r="Q111" i="1"/>
  <c r="S111" i="1"/>
  <c r="U111" i="1"/>
  <c r="W111" i="1"/>
  <c r="Y111" i="1"/>
  <c r="C112" i="1"/>
  <c r="E112" i="1"/>
  <c r="G112" i="1"/>
  <c r="I112" i="1"/>
  <c r="K112" i="1"/>
  <c r="M112" i="1"/>
  <c r="O112" i="1"/>
  <c r="Q112" i="1"/>
  <c r="S112" i="1"/>
  <c r="U112" i="1"/>
  <c r="W112" i="1"/>
  <c r="Y112" i="1"/>
  <c r="C113" i="1"/>
  <c r="E113" i="1"/>
  <c r="G113" i="1"/>
  <c r="I113" i="1"/>
  <c r="K113" i="1"/>
  <c r="M113" i="1"/>
  <c r="O113" i="1"/>
  <c r="Q113" i="1"/>
  <c r="S113" i="1"/>
  <c r="U113" i="1"/>
  <c r="W113" i="1"/>
  <c r="Y113" i="1"/>
  <c r="C114" i="1"/>
  <c r="E114" i="1"/>
  <c r="G114" i="1"/>
  <c r="I114" i="1"/>
  <c r="K114" i="1"/>
  <c r="M114" i="1"/>
  <c r="O114" i="1"/>
  <c r="Q114" i="1"/>
  <c r="S114" i="1"/>
  <c r="U114" i="1"/>
  <c r="W114" i="1"/>
  <c r="Y114" i="1"/>
  <c r="C115" i="1"/>
  <c r="E115" i="1"/>
  <c r="G115" i="1"/>
  <c r="I115" i="1"/>
  <c r="K115" i="1"/>
  <c r="M115" i="1"/>
  <c r="O115" i="1"/>
  <c r="Q115" i="1"/>
  <c r="S115" i="1"/>
  <c r="U115" i="1"/>
  <c r="W115" i="1"/>
  <c r="Y115" i="1"/>
  <c r="C123" i="1"/>
  <c r="D34" i="1"/>
  <c r="G104" i="1"/>
  <c r="I104" i="1"/>
  <c r="K104" i="1"/>
  <c r="M104" i="1"/>
  <c r="O104" i="1"/>
  <c r="Q104" i="1"/>
  <c r="S104" i="1"/>
  <c r="U104" i="1"/>
  <c r="W104" i="1"/>
  <c r="Y104" i="1"/>
  <c r="E104" i="1"/>
  <c r="C104" i="1"/>
  <c r="F17" i="10"/>
  <c r="Z17" i="10"/>
  <c r="M93" i="1"/>
  <c r="E12" i="1"/>
  <c r="V17" i="10"/>
  <c r="T17" i="10"/>
  <c r="P17" i="10"/>
  <c r="X17" i="10"/>
  <c r="R17" i="10"/>
  <c r="L17" i="10"/>
  <c r="N17" i="10"/>
  <c r="H17" i="10"/>
  <c r="D17" i="10"/>
  <c r="J17" i="10"/>
  <c r="N19" i="10"/>
  <c r="T24" i="10"/>
  <c r="P25" i="10"/>
  <c r="J27" i="10"/>
  <c r="L20" i="10"/>
  <c r="R22" i="10"/>
  <c r="L18" i="10"/>
  <c r="T25" i="10"/>
  <c r="H25" i="10"/>
  <c r="F25" i="10"/>
  <c r="J25" i="10"/>
  <c r="D25" i="10"/>
  <c r="X25" i="10"/>
  <c r="V19" i="10"/>
  <c r="H19" i="10"/>
  <c r="L19" i="10"/>
  <c r="T19" i="10"/>
  <c r="F19" i="10"/>
  <c r="M96" i="1"/>
  <c r="V27" i="10"/>
  <c r="H27" i="10"/>
  <c r="F27" i="10"/>
  <c r="N27" i="10"/>
  <c r="D27" i="10"/>
  <c r="X27" i="10"/>
  <c r="V24" i="10"/>
  <c r="Z24" i="10"/>
  <c r="L24" i="10"/>
  <c r="R24" i="10"/>
  <c r="S94" i="1"/>
  <c r="I31" i="1"/>
  <c r="J31" i="1"/>
  <c r="N24" i="10"/>
  <c r="X24" i="10"/>
  <c r="H20" i="10"/>
  <c r="N20" i="10"/>
  <c r="Z20" i="10"/>
  <c r="X20" i="10"/>
  <c r="F20" i="10"/>
  <c r="D20" i="10"/>
  <c r="N21" i="10"/>
  <c r="Z21" i="10"/>
  <c r="V21" i="10"/>
  <c r="H21" i="10"/>
  <c r="M98" i="1"/>
  <c r="D21" i="10"/>
  <c r="P21" i="10"/>
  <c r="J21" i="10"/>
  <c r="X21" i="10"/>
  <c r="R21" i="10"/>
  <c r="F21" i="10"/>
  <c r="L21" i="10"/>
  <c r="T21" i="10"/>
  <c r="X22" i="10"/>
  <c r="T22" i="10"/>
  <c r="M100" i="1"/>
  <c r="O27" i="1"/>
  <c r="P27" i="1"/>
  <c r="N18" i="10"/>
  <c r="M94" i="1"/>
  <c r="D18" i="10"/>
  <c r="Z23" i="10"/>
  <c r="X23" i="10"/>
  <c r="N23" i="10"/>
  <c r="P23" i="10"/>
  <c r="R23" i="10"/>
  <c r="F23" i="10"/>
  <c r="D23" i="10"/>
  <c r="J23" i="10"/>
  <c r="V23" i="10"/>
  <c r="T23" i="10"/>
  <c r="H23" i="10"/>
  <c r="L23" i="10"/>
  <c r="S93" i="1"/>
  <c r="T18" i="10"/>
  <c r="J18" i="10"/>
  <c r="P18" i="10"/>
  <c r="F18" i="10"/>
  <c r="H22" i="10"/>
  <c r="F22" i="10"/>
  <c r="D22" i="10"/>
  <c r="Z22" i="10"/>
  <c r="P24" i="10"/>
  <c r="F24" i="10"/>
  <c r="H24" i="10"/>
  <c r="J24" i="10"/>
  <c r="D24" i="10"/>
  <c r="L27" i="10"/>
  <c r="Z27" i="10"/>
  <c r="P27" i="10"/>
  <c r="T27" i="10"/>
  <c r="R27" i="10"/>
  <c r="H18" i="10"/>
  <c r="V18" i="10"/>
  <c r="R18" i="10"/>
  <c r="X18" i="10"/>
  <c r="Z18" i="10"/>
  <c r="J22" i="10"/>
  <c r="N22" i="10"/>
  <c r="V22" i="10"/>
  <c r="P22" i="10"/>
  <c r="L22" i="10"/>
  <c r="J20" i="10"/>
  <c r="V20" i="10"/>
  <c r="R20" i="10"/>
  <c r="T20" i="10"/>
  <c r="M97" i="1"/>
  <c r="P20" i="10"/>
  <c r="Z19" i="10"/>
  <c r="X19" i="10"/>
  <c r="J19" i="10"/>
  <c r="D19" i="10"/>
  <c r="R19" i="10"/>
  <c r="P19" i="10"/>
  <c r="S96" i="1"/>
  <c r="V25" i="10"/>
  <c r="L25" i="10"/>
  <c r="N25" i="10"/>
  <c r="R25" i="10"/>
  <c r="Z25" i="10"/>
  <c r="H29" i="5"/>
  <c r="V5" i="9"/>
  <c r="E55" i="10"/>
  <c r="N29" i="5"/>
  <c r="F29" i="5"/>
  <c r="P5" i="9"/>
  <c r="D29" i="5"/>
  <c r="J29" i="5"/>
  <c r="AB5" i="9"/>
  <c r="I29" i="5"/>
  <c r="Y5" i="9"/>
  <c r="R71" i="9"/>
  <c r="S71" i="9"/>
  <c r="T71" i="9"/>
  <c r="K29" i="5"/>
  <c r="AE5" i="9"/>
  <c r="L29" i="5"/>
  <c r="AH5" i="9"/>
  <c r="L42" i="9"/>
  <c r="M42" i="9"/>
  <c r="N42" i="9"/>
  <c r="G29" i="5"/>
  <c r="S5" i="9"/>
  <c r="E29" i="5"/>
  <c r="M5" i="9"/>
  <c r="O29" i="5"/>
  <c r="X69" i="9"/>
  <c r="Y69" i="9"/>
  <c r="Z69" i="9"/>
  <c r="K19" i="5"/>
  <c r="E23" i="5"/>
  <c r="D20" i="5"/>
  <c r="AM73" i="9"/>
  <c r="AN73" i="9"/>
  <c r="AO73" i="9"/>
  <c r="L69" i="9"/>
  <c r="M69" i="9"/>
  <c r="L49" i="9"/>
  <c r="M49" i="9"/>
  <c r="N49" i="9"/>
  <c r="L64" i="9"/>
  <c r="L67" i="9"/>
  <c r="M67" i="9"/>
  <c r="N67" i="9"/>
  <c r="L18" i="9"/>
  <c r="M18" i="9"/>
  <c r="N18" i="9"/>
  <c r="L71" i="9"/>
  <c r="M71" i="9"/>
  <c r="N71" i="9"/>
  <c r="F64" i="9"/>
  <c r="Z2" i="6"/>
  <c r="U36" i="10"/>
  <c r="F65" i="9"/>
  <c r="J30" i="9"/>
  <c r="K30" i="9"/>
  <c r="AJ55" i="9"/>
  <c r="AK55" i="9"/>
  <c r="AL55" i="9"/>
  <c r="O44" i="9"/>
  <c r="P44" i="9"/>
  <c r="Q44" i="9"/>
  <c r="W14" i="1"/>
  <c r="X14" i="1"/>
  <c r="E20" i="5"/>
  <c r="M4" i="9"/>
  <c r="D28" i="10"/>
  <c r="V77" i="9"/>
  <c r="W77" i="9"/>
  <c r="V17" i="9"/>
  <c r="Y27" i="9"/>
  <c r="V27" i="9"/>
  <c r="W27" i="9"/>
  <c r="S27" i="9"/>
  <c r="J27" i="9"/>
  <c r="S4" i="9"/>
  <c r="O68" i="9"/>
  <c r="U14" i="1"/>
  <c r="V14" i="1"/>
  <c r="O18" i="9"/>
  <c r="P18" i="9"/>
  <c r="O76" i="9"/>
  <c r="P76" i="9"/>
  <c r="Q76" i="9"/>
  <c r="L44" i="9"/>
  <c r="M44" i="9"/>
  <c r="N44" i="9"/>
  <c r="L47" i="9"/>
  <c r="M47" i="9"/>
  <c r="N47" i="9"/>
  <c r="M14" i="1"/>
  <c r="N14" i="1"/>
  <c r="R68" i="9"/>
  <c r="E14" i="1"/>
  <c r="F14" i="1"/>
  <c r="O75" i="9"/>
  <c r="P75" i="9"/>
  <c r="Q75" i="9"/>
  <c r="O14" i="9"/>
  <c r="O45" i="9"/>
  <c r="P45" i="9"/>
  <c r="AD54" i="9"/>
  <c r="AE54" i="9"/>
  <c r="AF54" i="9"/>
  <c r="E27" i="1"/>
  <c r="S14" i="1"/>
  <c r="T14" i="1"/>
  <c r="O19" i="9"/>
  <c r="P19" i="9"/>
  <c r="Q19" i="9"/>
  <c r="V4" i="9"/>
  <c r="O10" i="9"/>
  <c r="Q10" i="9"/>
  <c r="M25" i="1"/>
  <c r="N25" i="1"/>
  <c r="K14" i="1"/>
  <c r="L14" i="1"/>
  <c r="R50" i="9"/>
  <c r="S50" i="9"/>
  <c r="T50" i="9"/>
  <c r="I26" i="1"/>
  <c r="J26" i="1"/>
  <c r="AA66" i="9"/>
  <c r="AB66" i="9"/>
  <c r="AC66" i="9"/>
  <c r="AA71" i="9"/>
  <c r="AB71" i="9"/>
  <c r="AC71" i="9"/>
  <c r="AA43" i="9"/>
  <c r="AB43" i="9"/>
  <c r="AC43" i="9"/>
  <c r="AA73" i="9"/>
  <c r="AB73" i="9"/>
  <c r="AC73" i="9"/>
  <c r="Y4" i="9"/>
  <c r="AQ4" i="9"/>
  <c r="AP48" i="9"/>
  <c r="AQ48" i="9"/>
  <c r="AR48" i="9"/>
  <c r="AP44" i="9"/>
  <c r="AQ44" i="9"/>
  <c r="AR44" i="9"/>
  <c r="S19" i="1"/>
  <c r="T19" i="1"/>
  <c r="AM13" i="9"/>
  <c r="AO13" i="9"/>
  <c r="AM46" i="9"/>
  <c r="AN46" i="9"/>
  <c r="AO46" i="9"/>
  <c r="AM68" i="9"/>
  <c r="R20" i="9"/>
  <c r="S20" i="9"/>
  <c r="T20" i="9"/>
  <c r="R10" i="9"/>
  <c r="R77" i="9"/>
  <c r="S77" i="9"/>
  <c r="T77" i="9"/>
  <c r="R69" i="9"/>
  <c r="S69" i="9"/>
  <c r="AD12" i="9"/>
  <c r="G22" i="5"/>
  <c r="X55" i="9"/>
  <c r="Y55" i="9"/>
  <c r="Z55" i="9"/>
  <c r="X58" i="9"/>
  <c r="Y58" i="9"/>
  <c r="Z58" i="9"/>
  <c r="X12" i="9"/>
  <c r="M19" i="5"/>
  <c r="F19" i="5"/>
  <c r="N21" i="5"/>
  <c r="J21" i="5"/>
  <c r="O20" i="5"/>
  <c r="O19" i="5"/>
  <c r="AN33" i="9"/>
  <c r="AO33" i="9"/>
  <c r="AB33" i="9"/>
  <c r="AC33" i="9"/>
  <c r="V33" i="9"/>
  <c r="P33" i="9"/>
  <c r="AN29" i="9"/>
  <c r="AQ29" i="9"/>
  <c r="AR29" i="9"/>
  <c r="AE29" i="9"/>
  <c r="AF29" i="9"/>
  <c r="J29" i="9"/>
  <c r="AB29" i="9"/>
  <c r="AC29" i="9"/>
  <c r="AK29" i="9"/>
  <c r="P29" i="9"/>
  <c r="Q29" i="9"/>
  <c r="Y29" i="9"/>
  <c r="S29" i="9"/>
  <c r="AK26" i="9"/>
  <c r="AL26" i="9"/>
  <c r="C36" i="10"/>
  <c r="E36" i="10"/>
  <c r="M36" i="10"/>
  <c r="I36" i="10"/>
  <c r="Y36" i="10"/>
  <c r="AH76" i="9"/>
  <c r="AI76" i="9"/>
  <c r="AE75" i="9"/>
  <c r="AF75" i="9"/>
  <c r="AN28" i="9"/>
  <c r="M28" i="9"/>
  <c r="N28" i="9"/>
  <c r="P28" i="9"/>
  <c r="AK31" i="9"/>
  <c r="AL31" i="9"/>
  <c r="M31" i="9"/>
  <c r="AB28" i="9"/>
  <c r="AC28" i="9"/>
  <c r="AN75" i="9"/>
  <c r="AO75" i="9"/>
  <c r="AH31" i="9"/>
  <c r="V31" i="9"/>
  <c r="W31" i="9"/>
  <c r="W33" i="9"/>
  <c r="V26" i="9"/>
  <c r="W26" i="9"/>
  <c r="AB59" i="9"/>
  <c r="AC59" i="9"/>
  <c r="S31" i="9"/>
  <c r="P31" i="9"/>
  <c r="AE26" i="9"/>
  <c r="AF26" i="9"/>
  <c r="W56" i="6"/>
  <c r="P30" i="9"/>
  <c r="Q30" i="9"/>
  <c r="V30" i="9"/>
  <c r="W30" i="9"/>
  <c r="Q45" i="9"/>
  <c r="V46" i="9"/>
  <c r="AK30" i="9"/>
  <c r="AL30" i="9"/>
  <c r="U25" i="6"/>
  <c r="AH39" i="9"/>
  <c r="AI39" i="9"/>
  <c r="V29" i="9"/>
  <c r="W29" i="9"/>
  <c r="M29" i="9"/>
  <c r="AB4" i="9"/>
  <c r="AN5" i="9"/>
  <c r="AK5" i="9"/>
  <c r="W46" i="9"/>
  <c r="T31" i="9"/>
  <c r="H10" i="6"/>
  <c r="M30" i="9"/>
  <c r="N30" i="9"/>
  <c r="AH25" i="9"/>
  <c r="V19" i="9"/>
  <c r="AH28" i="9"/>
  <c r="AI28" i="9"/>
  <c r="J26" i="9"/>
  <c r="K26" i="9"/>
  <c r="S26" i="9"/>
  <c r="T26" i="9"/>
  <c r="V65" i="9"/>
  <c r="S28" i="9"/>
  <c r="T28" i="9"/>
  <c r="AE28" i="9"/>
  <c r="AF28" i="9"/>
  <c r="W13" i="9"/>
  <c r="G36" i="10"/>
  <c r="S36" i="10"/>
  <c r="O36" i="10"/>
  <c r="AE33" i="9"/>
  <c r="Y33" i="9"/>
  <c r="AH30" i="9"/>
  <c r="AI30" i="9"/>
  <c r="AE39" i="9"/>
  <c r="AF39" i="9"/>
  <c r="V55" i="9"/>
  <c r="W55" i="9"/>
  <c r="V60" i="9"/>
  <c r="W60" i="9"/>
  <c r="AC58" i="9"/>
  <c r="W42" i="9"/>
  <c r="U23" i="6"/>
  <c r="V23" i="6"/>
  <c r="U24" i="6"/>
  <c r="V24" i="6"/>
  <c r="AQ39" i="9"/>
  <c r="AR39" i="9"/>
  <c r="U27" i="6"/>
  <c r="V27" i="6"/>
  <c r="U55" i="6"/>
  <c r="AE76" i="9"/>
  <c r="AF76" i="9"/>
  <c r="AB30" i="9"/>
  <c r="AC30" i="9"/>
  <c r="S30" i="9"/>
  <c r="T30" i="9"/>
  <c r="Q31" i="9"/>
  <c r="AK28" i="9"/>
  <c r="AL28" i="9"/>
  <c r="V28" i="9"/>
  <c r="W28" i="9"/>
  <c r="J28" i="9"/>
  <c r="AQ28" i="9"/>
  <c r="AR28" i="9"/>
  <c r="V76" i="9"/>
  <c r="W76" i="9"/>
  <c r="Q36" i="10"/>
  <c r="K36" i="10"/>
  <c r="W36" i="10"/>
  <c r="AQ33" i="9"/>
  <c r="AR33" i="9"/>
  <c r="U30" i="6"/>
  <c r="V30" i="6"/>
  <c r="U26" i="6"/>
  <c r="N29" i="9"/>
  <c r="V58" i="9"/>
  <c r="W58" i="9"/>
  <c r="AN58" i="9"/>
  <c r="AO58" i="9"/>
  <c r="AK58" i="9"/>
  <c r="AL58" i="9"/>
  <c r="K29" i="9"/>
  <c r="AQ75" i="9"/>
  <c r="AR75" i="9"/>
  <c r="W75" i="9"/>
  <c r="AB75" i="9"/>
  <c r="AC75" i="9"/>
  <c r="AQ58" i="9"/>
  <c r="AH58" i="9"/>
  <c r="AI58" i="9"/>
  <c r="AH75" i="9"/>
  <c r="AI75" i="9"/>
  <c r="Z28" i="9"/>
  <c r="AI29" i="9"/>
  <c r="V43" i="9"/>
  <c r="W43" i="9"/>
  <c r="AL29" i="9"/>
  <c r="K33" i="9"/>
  <c r="AE58" i="9"/>
  <c r="AF58" i="9"/>
  <c r="V70" i="9"/>
  <c r="W70" i="9"/>
  <c r="AK75" i="9"/>
  <c r="AL75" i="9"/>
  <c r="W12" i="6"/>
  <c r="W27" i="6"/>
  <c r="W11" i="9"/>
  <c r="V71" i="9"/>
  <c r="W71" i="9"/>
  <c r="V67" i="9"/>
  <c r="W67" i="9"/>
  <c r="V59" i="9"/>
  <c r="W59" i="9"/>
  <c r="AN59" i="9"/>
  <c r="AO59" i="9"/>
  <c r="AH59" i="9"/>
  <c r="AI59" i="9"/>
  <c r="AK59" i="9"/>
  <c r="AL59" i="9"/>
  <c r="AE59" i="9"/>
  <c r="AF59" i="9"/>
  <c r="AQ59" i="9"/>
  <c r="AR59" i="9"/>
  <c r="P25" i="9"/>
  <c r="Q25" i="9"/>
  <c r="AN25" i="9"/>
  <c r="AE25" i="9"/>
  <c r="S25" i="9"/>
  <c r="AB25" i="9"/>
  <c r="AC25" i="9"/>
  <c r="M25" i="9"/>
  <c r="AQ25" i="9"/>
  <c r="AK25" i="9"/>
  <c r="V25" i="9"/>
  <c r="W25" i="9"/>
  <c r="V48" i="9"/>
  <c r="W48" i="9"/>
  <c r="V47" i="9"/>
  <c r="W47" i="9"/>
  <c r="W10" i="9"/>
  <c r="W19" i="9"/>
  <c r="T69" i="9"/>
  <c r="N69" i="9"/>
  <c r="Z27" i="9"/>
  <c r="AB76" i="9"/>
  <c r="AC76" i="9"/>
  <c r="AQ76" i="9"/>
  <c r="AN76" i="9"/>
  <c r="AO76" i="9"/>
  <c r="AQ57" i="9"/>
  <c r="AR57" i="9"/>
  <c r="AH57" i="9"/>
  <c r="AI57" i="9"/>
  <c r="AK57" i="9"/>
  <c r="AL57" i="9"/>
  <c r="V50" i="9"/>
  <c r="W50" i="9"/>
  <c r="H13" i="6"/>
  <c r="U48" i="6"/>
  <c r="Z29" i="9"/>
  <c r="W65" i="9"/>
  <c r="T10" i="9"/>
  <c r="AO29" i="9"/>
  <c r="AR58" i="9"/>
  <c r="AB39" i="9"/>
  <c r="AC39" i="9"/>
  <c r="J39" i="9"/>
  <c r="K39" i="9"/>
  <c r="U54" i="6"/>
  <c r="N31" i="9"/>
  <c r="AO28" i="9"/>
  <c r="T29" i="9"/>
  <c r="Q33" i="9"/>
  <c r="K27" i="9"/>
  <c r="W49" i="9"/>
  <c r="U20" i="6"/>
  <c r="V20" i="6"/>
  <c r="AI31" i="9"/>
  <c r="K28" i="9"/>
  <c r="AF33" i="9"/>
  <c r="Z33" i="9"/>
  <c r="T27" i="9"/>
  <c r="U36" i="6"/>
  <c r="U33" i="6"/>
  <c r="U35" i="6"/>
  <c r="V35" i="6"/>
  <c r="V73" i="9"/>
  <c r="W73" i="9"/>
  <c r="W23" i="6"/>
  <c r="Y32" i="9"/>
  <c r="Z32" i="9"/>
  <c r="S32" i="9"/>
  <c r="T32" i="9"/>
  <c r="AB32" i="9"/>
  <c r="AC32" i="9"/>
  <c r="P32" i="9"/>
  <c r="Q32" i="9"/>
  <c r="AN32" i="9"/>
  <c r="AO32" i="9"/>
  <c r="M32" i="9"/>
  <c r="N32" i="9"/>
  <c r="AE32" i="9"/>
  <c r="AF32" i="9"/>
  <c r="AQ32" i="9"/>
  <c r="AR32" i="9"/>
  <c r="V32" i="9"/>
  <c r="W32" i="9"/>
  <c r="J32" i="9"/>
  <c r="K32" i="9"/>
  <c r="AK32" i="9"/>
  <c r="AL32" i="9"/>
  <c r="W14" i="9"/>
  <c r="N14" i="9"/>
  <c r="F19" i="9"/>
  <c r="H14" i="6"/>
  <c r="U13" i="6"/>
  <c r="U11" i="6"/>
  <c r="W11" i="6"/>
  <c r="Y31" i="9"/>
  <c r="Z31" i="9"/>
  <c r="AB31" i="9"/>
  <c r="AC31" i="9"/>
  <c r="AE31" i="9"/>
  <c r="AF31" i="9"/>
  <c r="AQ31" i="9"/>
  <c r="AR31" i="9"/>
  <c r="AN31" i="9"/>
  <c r="AO31" i="9"/>
  <c r="AL76" i="9"/>
  <c r="V79" i="9"/>
  <c r="V80" i="9"/>
  <c r="W17" i="9"/>
  <c r="AE57" i="9"/>
  <c r="AF57" i="9"/>
  <c r="V57" i="9"/>
  <c r="W57" i="9"/>
  <c r="AB57" i="9"/>
  <c r="AC57" i="9"/>
  <c r="AN57" i="9"/>
  <c r="AO57" i="9"/>
  <c r="P26" i="9"/>
  <c r="Q26" i="9"/>
  <c r="AQ26" i="9"/>
  <c r="AR26" i="9"/>
  <c r="AN26" i="9"/>
  <c r="AO26" i="9"/>
  <c r="M26" i="9"/>
  <c r="N26" i="9"/>
  <c r="AH26" i="9"/>
  <c r="AI26" i="9"/>
  <c r="Y26" i="9"/>
  <c r="Z26" i="9"/>
  <c r="U57" i="6"/>
  <c r="AR76" i="9"/>
  <c r="J31" i="9"/>
  <c r="K31" i="9"/>
  <c r="V21" i="9"/>
  <c r="W21" i="9"/>
  <c r="Y30" i="9"/>
  <c r="Z30" i="9"/>
  <c r="AQ30" i="9"/>
  <c r="AR30" i="9"/>
  <c r="AE30" i="9"/>
  <c r="AF30" i="9"/>
  <c r="AK33" i="9"/>
  <c r="AL33" i="9"/>
  <c r="S33" i="9"/>
  <c r="T33" i="9"/>
  <c r="AH33" i="9"/>
  <c r="AI33" i="9"/>
  <c r="M33" i="9"/>
  <c r="N33" i="9"/>
  <c r="V44" i="9"/>
  <c r="W44" i="9"/>
  <c r="U32" i="6"/>
  <c r="V32" i="6"/>
  <c r="V69" i="9"/>
  <c r="W69" i="9"/>
  <c r="W66" i="9"/>
  <c r="Y39" i="9"/>
  <c r="Z39" i="9"/>
  <c r="P39" i="9"/>
  <c r="Q39" i="9"/>
  <c r="V39" i="9"/>
  <c r="W39" i="9"/>
  <c r="S39" i="9"/>
  <c r="T39" i="9"/>
  <c r="AK39" i="9"/>
  <c r="AL39" i="9"/>
  <c r="AN39" i="9"/>
  <c r="AO39" i="9"/>
  <c r="M27" i="9"/>
  <c r="N27" i="9"/>
  <c r="AQ27" i="9"/>
  <c r="AR27" i="9"/>
  <c r="AB27" i="9"/>
  <c r="AC27" i="9"/>
  <c r="AE27" i="9"/>
  <c r="AF27" i="9"/>
  <c r="AN27" i="9"/>
  <c r="AO27" i="9"/>
  <c r="P27" i="9"/>
  <c r="Q27" i="9"/>
  <c r="AK27" i="9"/>
  <c r="AL27" i="9"/>
  <c r="AH27" i="9"/>
  <c r="AI27" i="9"/>
  <c r="U31" i="6"/>
  <c r="W31" i="6"/>
  <c r="U34" i="6"/>
  <c r="W34" i="6"/>
  <c r="U49" i="6"/>
  <c r="U17" i="6"/>
  <c r="U19" i="6"/>
  <c r="V19" i="6"/>
  <c r="U18" i="6"/>
  <c r="V18" i="6"/>
  <c r="T28" i="10"/>
  <c r="Y7" i="6"/>
  <c r="W24" i="6"/>
  <c r="W18" i="6"/>
  <c r="W19" i="6"/>
  <c r="W20" i="6"/>
  <c r="W30" i="6"/>
  <c r="V26" i="6"/>
  <c r="W26" i="6"/>
  <c r="W35" i="6"/>
  <c r="W48" i="6"/>
  <c r="V48" i="6"/>
  <c r="V34" i="6"/>
  <c r="V31" i="6"/>
  <c r="W32" i="6"/>
  <c r="V11" i="6"/>
  <c r="V49" i="6"/>
  <c r="W49" i="6"/>
  <c r="W13" i="6"/>
  <c r="V13" i="6"/>
  <c r="W51" i="6"/>
  <c r="V51" i="6"/>
  <c r="T60" i="6"/>
  <c r="T61" i="6"/>
  <c r="T62" i="6"/>
  <c r="L60" i="6"/>
  <c r="P60" i="6"/>
  <c r="P61" i="6"/>
  <c r="P62" i="6"/>
  <c r="P64" i="6"/>
  <c r="L61" i="6"/>
  <c r="L62" i="6"/>
  <c r="L64" i="6"/>
  <c r="T64" i="6"/>
  <c r="G53" i="10"/>
  <c r="I53" i="10"/>
  <c r="I62" i="10"/>
  <c r="K53" i="10"/>
  <c r="K62" i="10"/>
  <c r="I55" i="10"/>
  <c r="K55" i="10"/>
  <c r="C12" i="8"/>
  <c r="X44" i="9"/>
  <c r="Y44" i="9"/>
  <c r="Z44" i="9"/>
  <c r="AM42" i="9"/>
  <c r="AN42" i="9"/>
  <c r="AO42" i="9"/>
  <c r="B8" i="8"/>
  <c r="Q13" i="1"/>
  <c r="R13" i="1"/>
  <c r="AA64" i="9"/>
  <c r="AA44" i="9"/>
  <c r="AB44" i="9"/>
  <c r="AC44" i="9"/>
  <c r="E25" i="1"/>
  <c r="F25" i="1"/>
  <c r="C14" i="1"/>
  <c r="D14" i="1"/>
  <c r="O43" i="9"/>
  <c r="P43" i="9"/>
  <c r="Q43" i="9"/>
  <c r="G15" i="1"/>
  <c r="H15" i="1"/>
  <c r="O11" i="9"/>
  <c r="Q11" i="9"/>
  <c r="C15" i="1"/>
  <c r="D15" i="1"/>
  <c r="O13" i="9"/>
  <c r="Q13" i="9"/>
  <c r="O67" i="9"/>
  <c r="P67" i="9"/>
  <c r="Q67" i="9"/>
  <c r="AG47" i="9"/>
  <c r="AH47" i="9"/>
  <c r="AI47" i="9"/>
  <c r="X19" i="9"/>
  <c r="Y19" i="9"/>
  <c r="Z19" i="9"/>
  <c r="X73" i="9"/>
  <c r="Y73" i="9"/>
  <c r="Z73" i="9"/>
  <c r="AM14" i="9"/>
  <c r="AO14" i="9"/>
  <c r="G13" i="1"/>
  <c r="H13" i="1"/>
  <c r="AA50" i="9"/>
  <c r="AB50" i="9"/>
  <c r="AC50" i="9"/>
  <c r="AG54" i="9"/>
  <c r="AH54" i="9"/>
  <c r="AI54" i="9"/>
  <c r="O49" i="9"/>
  <c r="P49" i="9"/>
  <c r="Q49" i="9"/>
  <c r="O73" i="9"/>
  <c r="P73" i="9"/>
  <c r="Q73" i="9"/>
  <c r="O65" i="9"/>
  <c r="P65" i="9"/>
  <c r="Q65" i="9"/>
  <c r="O72" i="9"/>
  <c r="O42" i="9"/>
  <c r="P42" i="9"/>
  <c r="Q42" i="9"/>
  <c r="Y14" i="1"/>
  <c r="Z14" i="1"/>
  <c r="O64" i="9"/>
  <c r="G25" i="1"/>
  <c r="H25" i="1"/>
  <c r="E26" i="1"/>
  <c r="S3" i="9"/>
  <c r="G30" i="5"/>
  <c r="G32" i="5"/>
  <c r="G33" i="5"/>
  <c r="F11" i="7"/>
  <c r="F11" i="8"/>
  <c r="G62" i="10"/>
  <c r="X57" i="9"/>
  <c r="Y57" i="9"/>
  <c r="Z57" i="9"/>
  <c r="X20" i="9"/>
  <c r="Y20" i="9"/>
  <c r="Z20" i="9"/>
  <c r="AM49" i="9"/>
  <c r="AN49" i="9"/>
  <c r="AO49" i="9"/>
  <c r="AM60" i="9"/>
  <c r="AN60" i="9"/>
  <c r="AO60" i="9"/>
  <c r="AM43" i="9"/>
  <c r="AN43" i="9"/>
  <c r="AO43" i="9"/>
  <c r="I13" i="1"/>
  <c r="J13" i="1"/>
  <c r="Y13" i="1"/>
  <c r="Z13" i="1"/>
  <c r="AA60" i="9"/>
  <c r="AB60" i="9"/>
  <c r="AC60" i="9"/>
  <c r="AA48" i="9"/>
  <c r="AB48" i="9"/>
  <c r="AC48" i="9"/>
  <c r="AA19" i="9"/>
  <c r="AB19" i="9"/>
  <c r="AC19" i="9"/>
  <c r="AA55" i="9"/>
  <c r="AB55" i="9"/>
  <c r="AC55" i="9"/>
  <c r="X77" i="9"/>
  <c r="Y77" i="9"/>
  <c r="Z77" i="9"/>
  <c r="O66" i="9"/>
  <c r="P66" i="9"/>
  <c r="Q66" i="9"/>
  <c r="G14" i="1"/>
  <c r="H14" i="1"/>
  <c r="C25" i="1"/>
  <c r="D25" i="1"/>
  <c r="M27" i="1"/>
  <c r="N27" i="1"/>
  <c r="K15" i="1"/>
  <c r="L15" i="1"/>
  <c r="I14" i="1"/>
  <c r="J14" i="1"/>
  <c r="O17" i="9"/>
  <c r="P17" i="9"/>
  <c r="E15" i="1"/>
  <c r="F15" i="1"/>
  <c r="O14" i="1"/>
  <c r="P14" i="1"/>
  <c r="K25" i="1"/>
  <c r="L25" i="1"/>
  <c r="I25" i="1"/>
  <c r="J25" i="1"/>
  <c r="O60" i="9"/>
  <c r="P60" i="9"/>
  <c r="Q60" i="9"/>
  <c r="I15" i="1"/>
  <c r="J15" i="1"/>
  <c r="O71" i="9"/>
  <c r="P71" i="9"/>
  <c r="Q71" i="9"/>
  <c r="O55" i="9"/>
  <c r="P55" i="9"/>
  <c r="Q55" i="9"/>
  <c r="O46" i="9"/>
  <c r="P46" i="9"/>
  <c r="Q46" i="9"/>
  <c r="M12" i="7"/>
  <c r="M12" i="8"/>
  <c r="AM64" i="9"/>
  <c r="AM77" i="9"/>
  <c r="AN77" i="9"/>
  <c r="AO77" i="9"/>
  <c r="X42" i="9"/>
  <c r="Y42" i="9"/>
  <c r="Z42" i="9"/>
  <c r="C62" i="10"/>
  <c r="M15" i="1"/>
  <c r="N15" i="1"/>
  <c r="O57" i="9"/>
  <c r="P57" i="9"/>
  <c r="Q57" i="9"/>
  <c r="X76" i="9"/>
  <c r="Y76" i="9"/>
  <c r="Z76" i="9"/>
  <c r="X67" i="9"/>
  <c r="Y67" i="9"/>
  <c r="Z67" i="9"/>
  <c r="X75" i="9"/>
  <c r="Y75" i="9"/>
  <c r="Z75" i="9"/>
  <c r="AM71" i="9"/>
  <c r="AN71" i="9"/>
  <c r="AO71" i="9"/>
  <c r="AM11" i="9"/>
  <c r="AO11" i="9"/>
  <c r="K13" i="1"/>
  <c r="L13" i="1"/>
  <c r="AA42" i="9"/>
  <c r="AB42" i="9"/>
  <c r="AC42" i="9"/>
  <c r="AA69" i="9"/>
  <c r="AB69" i="9"/>
  <c r="AC69" i="9"/>
  <c r="AA70" i="9"/>
  <c r="AB70" i="9"/>
  <c r="AC70" i="9"/>
  <c r="AA65" i="9"/>
  <c r="AB65" i="9"/>
  <c r="AC65" i="9"/>
  <c r="K27" i="1"/>
  <c r="L27" i="1"/>
  <c r="O59" i="9"/>
  <c r="P59" i="9"/>
  <c r="Q59" i="9"/>
  <c r="I27" i="1"/>
  <c r="J27" i="1"/>
  <c r="O48" i="9"/>
  <c r="P48" i="9"/>
  <c r="Q48" i="9"/>
  <c r="O58" i="9"/>
  <c r="P58" i="9"/>
  <c r="Q58" i="9"/>
  <c r="M26" i="1"/>
  <c r="N26" i="1"/>
  <c r="C27" i="1"/>
  <c r="D27" i="1"/>
  <c r="O21" i="9"/>
  <c r="P21" i="9"/>
  <c r="Q21" i="9"/>
  <c r="O54" i="9"/>
  <c r="P54" i="9"/>
  <c r="Q54" i="9"/>
  <c r="O77" i="9"/>
  <c r="P77" i="9"/>
  <c r="Q77" i="9"/>
  <c r="C26" i="1"/>
  <c r="D26" i="1"/>
  <c r="O70" i="9"/>
  <c r="P70" i="9"/>
  <c r="Q70" i="9"/>
  <c r="O69" i="9"/>
  <c r="P69" i="9"/>
  <c r="Q69" i="9"/>
  <c r="O50" i="9"/>
  <c r="P50" i="9"/>
  <c r="Q50" i="9"/>
  <c r="O20" i="9"/>
  <c r="P20" i="9"/>
  <c r="Q20" i="9"/>
  <c r="O47" i="9"/>
  <c r="P47" i="9"/>
  <c r="Q47" i="9"/>
  <c r="K7" i="7"/>
  <c r="K26" i="1"/>
  <c r="L26" i="1"/>
  <c r="Q14" i="1"/>
  <c r="R14" i="1"/>
  <c r="X48" i="9"/>
  <c r="Y48" i="9"/>
  <c r="Z48" i="9"/>
  <c r="G26" i="1"/>
  <c r="H26" i="1"/>
  <c r="O24" i="5"/>
  <c r="O30" i="5"/>
  <c r="O32" i="5"/>
  <c r="D24" i="5"/>
  <c r="K3" i="9"/>
  <c r="F24" i="5"/>
  <c r="I47" i="9"/>
  <c r="J47" i="9"/>
  <c r="K47" i="9"/>
  <c r="I72" i="9"/>
  <c r="I55" i="9"/>
  <c r="J55" i="9"/>
  <c r="K55" i="9"/>
  <c r="I11" i="9"/>
  <c r="K11" i="9"/>
  <c r="I12" i="9"/>
  <c r="I42" i="9"/>
  <c r="J42" i="9"/>
  <c r="K42" i="9"/>
  <c r="U12" i="1"/>
  <c r="U28" i="1"/>
  <c r="V28" i="1"/>
  <c r="W12" i="1"/>
  <c r="X12" i="1"/>
  <c r="I44" i="9"/>
  <c r="J44" i="9"/>
  <c r="K44" i="9"/>
  <c r="G12" i="1"/>
  <c r="G28" i="1"/>
  <c r="H28" i="1"/>
  <c r="Y32" i="1"/>
  <c r="Z32" i="1"/>
  <c r="I32" i="1"/>
  <c r="G32" i="1"/>
  <c r="H32" i="1"/>
  <c r="K32" i="1"/>
  <c r="L32" i="1"/>
  <c r="E32" i="1"/>
  <c r="F32" i="1"/>
  <c r="K12" i="1"/>
  <c r="W31" i="1"/>
  <c r="X31" i="1"/>
  <c r="R47" i="9"/>
  <c r="S47" i="9"/>
  <c r="T47" i="9"/>
  <c r="R45" i="9"/>
  <c r="S45" i="9"/>
  <c r="T45" i="9"/>
  <c r="R60" i="9"/>
  <c r="S60" i="9"/>
  <c r="T60" i="9"/>
  <c r="R14" i="9"/>
  <c r="T14" i="9"/>
  <c r="R12" i="9"/>
  <c r="R75" i="9"/>
  <c r="S75" i="9"/>
  <c r="T75" i="9"/>
  <c r="R59" i="9"/>
  <c r="S59" i="9"/>
  <c r="T59" i="9"/>
  <c r="R70" i="9"/>
  <c r="S70" i="9"/>
  <c r="T70" i="9"/>
  <c r="R72" i="9"/>
  <c r="R57" i="9"/>
  <c r="S57" i="9"/>
  <c r="T57" i="9"/>
  <c r="AJ69" i="9"/>
  <c r="AK69" i="9"/>
  <c r="AL69" i="9"/>
  <c r="AJ46" i="9"/>
  <c r="AK46" i="9"/>
  <c r="AL46" i="9"/>
  <c r="H12" i="8"/>
  <c r="X46" i="9"/>
  <c r="Y46" i="9"/>
  <c r="Z46" i="9"/>
  <c r="X66" i="9"/>
  <c r="Y66" i="9"/>
  <c r="Z66" i="9"/>
  <c r="X50" i="9"/>
  <c r="Y50" i="9"/>
  <c r="Z50" i="9"/>
  <c r="X18" i="9"/>
  <c r="Y18" i="9"/>
  <c r="Z18" i="9"/>
  <c r="X17" i="9"/>
  <c r="Y17" i="9"/>
  <c r="X65" i="9"/>
  <c r="Y65" i="9"/>
  <c r="Z65" i="9"/>
  <c r="AM21" i="9"/>
  <c r="AN21" i="9"/>
  <c r="AO21" i="9"/>
  <c r="AM65" i="9"/>
  <c r="AN65" i="9"/>
  <c r="AO65" i="9"/>
  <c r="AM50" i="9"/>
  <c r="AN50" i="9"/>
  <c r="AO50" i="9"/>
  <c r="AM10" i="9"/>
  <c r="AO10" i="9"/>
  <c r="AM44" i="9"/>
  <c r="AN44" i="9"/>
  <c r="AO44" i="9"/>
  <c r="AM20" i="9"/>
  <c r="AN20" i="9"/>
  <c r="AO20" i="9"/>
  <c r="AA14" i="9"/>
  <c r="AC14" i="9"/>
  <c r="AA17" i="9"/>
  <c r="AB17" i="9"/>
  <c r="AA12" i="9"/>
  <c r="AA45" i="9"/>
  <c r="AB45" i="9"/>
  <c r="AC45" i="9"/>
  <c r="AA18" i="9"/>
  <c r="AB18" i="9"/>
  <c r="AA10" i="9"/>
  <c r="AC10" i="9"/>
  <c r="AA68" i="9"/>
  <c r="L19" i="9"/>
  <c r="M19" i="9"/>
  <c r="N19" i="9"/>
  <c r="L60" i="9"/>
  <c r="M60" i="9"/>
  <c r="N60" i="9"/>
  <c r="L75" i="9"/>
  <c r="M75" i="9"/>
  <c r="N75" i="9"/>
  <c r="L46" i="9"/>
  <c r="M46" i="9"/>
  <c r="N46" i="9"/>
  <c r="AM45" i="9"/>
  <c r="AN45" i="9"/>
  <c r="AO45" i="9"/>
  <c r="L66" i="9"/>
  <c r="M66" i="9"/>
  <c r="N66" i="9"/>
  <c r="AM54" i="9"/>
  <c r="AN54" i="9"/>
  <c r="AO54" i="9"/>
  <c r="X71" i="9"/>
  <c r="Y71" i="9"/>
  <c r="Z71" i="9"/>
  <c r="B10" i="8"/>
  <c r="K8" i="7"/>
  <c r="L45" i="9"/>
  <c r="M45" i="9"/>
  <c r="N45" i="9"/>
  <c r="X72" i="9"/>
  <c r="X47" i="9"/>
  <c r="Y47" i="9"/>
  <c r="Z47" i="9"/>
  <c r="X13" i="9"/>
  <c r="Z13" i="9"/>
  <c r="X59" i="9"/>
  <c r="Y59" i="9"/>
  <c r="Z59" i="9"/>
  <c r="X70" i="9"/>
  <c r="Y70" i="9"/>
  <c r="Z70" i="9"/>
  <c r="X10" i="9"/>
  <c r="Z10" i="9"/>
  <c r="AM70" i="9"/>
  <c r="AN70" i="9"/>
  <c r="AO70" i="9"/>
  <c r="AM66" i="9"/>
  <c r="AN66" i="9"/>
  <c r="AO66" i="9"/>
  <c r="AM72" i="9"/>
  <c r="AM67" i="9"/>
  <c r="AN67" i="9"/>
  <c r="AO67" i="9"/>
  <c r="AM48" i="9"/>
  <c r="AN48" i="9"/>
  <c r="AO48" i="9"/>
  <c r="AA72" i="9"/>
  <c r="AA67" i="9"/>
  <c r="AB67" i="9"/>
  <c r="AC67" i="9"/>
  <c r="AA21" i="9"/>
  <c r="AB21" i="9"/>
  <c r="AC21" i="9"/>
  <c r="AA46" i="9"/>
  <c r="AB46" i="9"/>
  <c r="AC46" i="9"/>
  <c r="AA54" i="9"/>
  <c r="AB54" i="9"/>
  <c r="AC54" i="9"/>
  <c r="AA20" i="9"/>
  <c r="AB20" i="9"/>
  <c r="AC20" i="9"/>
  <c r="AA49" i="9"/>
  <c r="AB49" i="9"/>
  <c r="AC49" i="9"/>
  <c r="L68" i="9"/>
  <c r="L10" i="9"/>
  <c r="N10" i="9"/>
  <c r="L20" i="9"/>
  <c r="M20" i="9"/>
  <c r="N20" i="9"/>
  <c r="L72" i="9"/>
  <c r="L77" i="9"/>
  <c r="M77" i="9"/>
  <c r="N77" i="9"/>
  <c r="G54" i="10"/>
  <c r="E54" i="10"/>
  <c r="AG77" i="9"/>
  <c r="AH77" i="9"/>
  <c r="AI77" i="9"/>
  <c r="AG18" i="9"/>
  <c r="AH18" i="9"/>
  <c r="AG13" i="9"/>
  <c r="AI13" i="9"/>
  <c r="AG10" i="9"/>
  <c r="AI10" i="9"/>
  <c r="AG64" i="9"/>
  <c r="AG42" i="9"/>
  <c r="AH42" i="9"/>
  <c r="AI42" i="9"/>
  <c r="AG48" i="9"/>
  <c r="AH48" i="9"/>
  <c r="AI48" i="9"/>
  <c r="AG46" i="9"/>
  <c r="AH46" i="9"/>
  <c r="AI46" i="9"/>
  <c r="AG67" i="9"/>
  <c r="AH67" i="9"/>
  <c r="AI67" i="9"/>
  <c r="E7" i="7"/>
  <c r="E8" i="7"/>
  <c r="I7" i="7"/>
  <c r="V28" i="10"/>
  <c r="I8" i="7"/>
  <c r="AG21" i="9"/>
  <c r="AH21" i="9"/>
  <c r="AI21" i="9"/>
  <c r="U30" i="1"/>
  <c r="G30" i="1"/>
  <c r="Z28" i="10"/>
  <c r="AG70" i="9"/>
  <c r="AH70" i="9"/>
  <c r="AI70" i="9"/>
  <c r="AG66" i="9"/>
  <c r="AH66" i="9"/>
  <c r="AI66" i="9"/>
  <c r="AG69" i="9"/>
  <c r="AH69" i="9"/>
  <c r="AI69" i="9"/>
  <c r="U24" i="1"/>
  <c r="V24" i="1"/>
  <c r="Q24" i="1"/>
  <c r="R24" i="1"/>
  <c r="X28" i="10"/>
  <c r="J28" i="10"/>
  <c r="H28" i="10"/>
  <c r="P28" i="10"/>
  <c r="F28" i="10"/>
  <c r="O24" i="1"/>
  <c r="P24" i="1"/>
  <c r="L28" i="10"/>
  <c r="N28" i="10"/>
  <c r="AG45" i="9"/>
  <c r="AH45" i="9"/>
  <c r="AI45" i="9"/>
  <c r="M8" i="7"/>
  <c r="D12" i="8"/>
  <c r="R48" i="9"/>
  <c r="S48" i="9"/>
  <c r="T48" i="9"/>
  <c r="R55" i="9"/>
  <c r="S55" i="9"/>
  <c r="T55" i="9"/>
  <c r="R65" i="9"/>
  <c r="S65" i="9"/>
  <c r="T65" i="9"/>
  <c r="R42" i="9"/>
  <c r="S42" i="9"/>
  <c r="T42" i="9"/>
  <c r="R66" i="9"/>
  <c r="S66" i="9"/>
  <c r="T66" i="9"/>
  <c r="I60" i="9"/>
  <c r="J60" i="9"/>
  <c r="K60" i="9"/>
  <c r="C12" i="1"/>
  <c r="H7" i="7"/>
  <c r="R44" i="9"/>
  <c r="S44" i="9"/>
  <c r="T44" i="9"/>
  <c r="AJ14" i="9"/>
  <c r="AL14" i="9"/>
  <c r="R13" i="9"/>
  <c r="T13" i="9"/>
  <c r="AJ71" i="9"/>
  <c r="AK71" i="9"/>
  <c r="AL71" i="9"/>
  <c r="K12" i="8"/>
  <c r="L6" i="7"/>
  <c r="O12" i="1"/>
  <c r="R43" i="9"/>
  <c r="S43" i="9"/>
  <c r="T43" i="9"/>
  <c r="R21" i="9"/>
  <c r="S21" i="9"/>
  <c r="T21" i="9"/>
  <c r="R73" i="9"/>
  <c r="S73" i="9"/>
  <c r="T73" i="9"/>
  <c r="R54" i="9"/>
  <c r="S54" i="9"/>
  <c r="T54" i="9"/>
  <c r="I10" i="9"/>
  <c r="K10" i="9"/>
  <c r="H8" i="7"/>
  <c r="L7" i="7"/>
  <c r="U60" i="10"/>
  <c r="C32" i="1"/>
  <c r="D32" i="1"/>
  <c r="R18" i="9"/>
  <c r="S18" i="9"/>
  <c r="D7" i="7"/>
  <c r="I13" i="9"/>
  <c r="K13" i="9"/>
  <c r="F10" i="7"/>
  <c r="D8" i="7"/>
  <c r="C8" i="7"/>
  <c r="C61" i="10"/>
  <c r="K5" i="9"/>
  <c r="AP18" i="9"/>
  <c r="AQ18" i="9"/>
  <c r="AR18" i="9"/>
  <c r="AP65" i="9"/>
  <c r="AQ65" i="9"/>
  <c r="AR65" i="9"/>
  <c r="AP11" i="9"/>
  <c r="AR11" i="9"/>
  <c r="AP13" i="9"/>
  <c r="AR13" i="9"/>
  <c r="AP42" i="9"/>
  <c r="AQ42" i="9"/>
  <c r="AR42" i="9"/>
  <c r="AP66" i="9"/>
  <c r="AQ66" i="9"/>
  <c r="AR66" i="9"/>
  <c r="AP10" i="9"/>
  <c r="AR10" i="9"/>
  <c r="AP49" i="9"/>
  <c r="AQ49" i="9"/>
  <c r="AR49" i="9"/>
  <c r="AP43" i="9"/>
  <c r="AQ43" i="9"/>
  <c r="AR43" i="9"/>
  <c r="AP69" i="9"/>
  <c r="AQ69" i="9"/>
  <c r="AR69" i="9"/>
  <c r="AP73" i="9"/>
  <c r="AQ73" i="9"/>
  <c r="AR73" i="9"/>
  <c r="AP77" i="9"/>
  <c r="AQ77" i="9"/>
  <c r="AR77" i="9"/>
  <c r="AP55" i="9"/>
  <c r="AQ55" i="9"/>
  <c r="AR55" i="9"/>
  <c r="AP50" i="9"/>
  <c r="AQ50" i="9"/>
  <c r="AR50" i="9"/>
  <c r="AP14" i="9"/>
  <c r="AR14" i="9"/>
  <c r="AP46" i="9"/>
  <c r="AQ46" i="9"/>
  <c r="AR46" i="9"/>
  <c r="AP70" i="9"/>
  <c r="AQ70" i="9"/>
  <c r="AR70" i="9"/>
  <c r="AP72" i="9"/>
  <c r="AP17" i="9"/>
  <c r="AQ17" i="9"/>
  <c r="AP68" i="9"/>
  <c r="AP64" i="9"/>
  <c r="AP67" i="9"/>
  <c r="AQ67" i="9"/>
  <c r="AR67" i="9"/>
  <c r="AP19" i="9"/>
  <c r="AQ19" i="9"/>
  <c r="AR19" i="9"/>
  <c r="AP12" i="9"/>
  <c r="AP45" i="9"/>
  <c r="AQ45" i="9"/>
  <c r="AR45" i="9"/>
  <c r="AP71" i="9"/>
  <c r="AQ71" i="9"/>
  <c r="AR71" i="9"/>
  <c r="AP60" i="9"/>
  <c r="AQ60" i="9"/>
  <c r="AR60" i="9"/>
  <c r="N12" i="7"/>
  <c r="N12" i="8"/>
  <c r="N7" i="7"/>
  <c r="F7" i="7"/>
  <c r="I60" i="10"/>
  <c r="F8" i="7"/>
  <c r="AQ3" i="9"/>
  <c r="N6" i="7"/>
  <c r="AD48" i="9"/>
  <c r="AE48" i="9"/>
  <c r="AF48" i="9"/>
  <c r="AP20" i="9"/>
  <c r="AQ20" i="9"/>
  <c r="AR20" i="9"/>
  <c r="AD20" i="9"/>
  <c r="AE20" i="9"/>
  <c r="AF20" i="9"/>
  <c r="AD72" i="9"/>
  <c r="W19" i="1"/>
  <c r="X19" i="1"/>
  <c r="U19" i="1"/>
  <c r="V19" i="1"/>
  <c r="Q19" i="1"/>
  <c r="R19" i="1"/>
  <c r="Y19" i="1"/>
  <c r="Z19" i="1"/>
  <c r="O19" i="1"/>
  <c r="P19" i="1"/>
  <c r="K24" i="5"/>
  <c r="AP54" i="9"/>
  <c r="AQ54" i="9"/>
  <c r="AR54" i="9"/>
  <c r="U27" i="1"/>
  <c r="V27" i="1"/>
  <c r="W27" i="1"/>
  <c r="X27" i="1"/>
  <c r="Y27" i="1"/>
  <c r="Z27" i="1"/>
  <c r="S27" i="1"/>
  <c r="T27" i="1"/>
  <c r="Q27" i="1"/>
  <c r="R27" i="1"/>
  <c r="Q31" i="1"/>
  <c r="R31" i="1"/>
  <c r="S31" i="1"/>
  <c r="T31" i="1"/>
  <c r="Y31" i="1"/>
  <c r="Z31" i="1"/>
  <c r="C31" i="1"/>
  <c r="D31" i="1"/>
  <c r="K31" i="1"/>
  <c r="L31" i="1"/>
  <c r="F27" i="1"/>
  <c r="AD18" i="9"/>
  <c r="AE18" i="9"/>
  <c r="AD70" i="9"/>
  <c r="AE70" i="9"/>
  <c r="AF70" i="9"/>
  <c r="AD21" i="9"/>
  <c r="AE21" i="9"/>
  <c r="AF21" i="9"/>
  <c r="AD43" i="9"/>
  <c r="AE43" i="9"/>
  <c r="AF43" i="9"/>
  <c r="AD13" i="9"/>
  <c r="AF13" i="9"/>
  <c r="AD45" i="9"/>
  <c r="AE45" i="9"/>
  <c r="AF45" i="9"/>
  <c r="AD49" i="9"/>
  <c r="AE49" i="9"/>
  <c r="AF49" i="9"/>
  <c r="AD55" i="9"/>
  <c r="AE55" i="9"/>
  <c r="AF55" i="9"/>
  <c r="AD64" i="9"/>
  <c r="AD19" i="9"/>
  <c r="AE19" i="9"/>
  <c r="AF19" i="9"/>
  <c r="AD69" i="9"/>
  <c r="AE69" i="9"/>
  <c r="AF69" i="9"/>
  <c r="AD14" i="9"/>
  <c r="AF14" i="9"/>
  <c r="AD10" i="9"/>
  <c r="AF10" i="9"/>
  <c r="AD65" i="9"/>
  <c r="AE65" i="9"/>
  <c r="AF65" i="9"/>
  <c r="AD17" i="9"/>
  <c r="AE17" i="9"/>
  <c r="AD71" i="9"/>
  <c r="AE71" i="9"/>
  <c r="AF71" i="9"/>
  <c r="AD67" i="9"/>
  <c r="AE67" i="9"/>
  <c r="AF67" i="9"/>
  <c r="AD11" i="9"/>
  <c r="AF11" i="9"/>
  <c r="AD77" i="9"/>
  <c r="AE77" i="9"/>
  <c r="AF77" i="9"/>
  <c r="AD46" i="9"/>
  <c r="AE46" i="9"/>
  <c r="AF46" i="9"/>
  <c r="AD42" i="9"/>
  <c r="AE42" i="9"/>
  <c r="AF42" i="9"/>
  <c r="AD50" i="9"/>
  <c r="AE50" i="9"/>
  <c r="AF50" i="9"/>
  <c r="AD44" i="9"/>
  <c r="AE44" i="9"/>
  <c r="AF44" i="9"/>
  <c r="AD47" i="9"/>
  <c r="AE47" i="9"/>
  <c r="AF47" i="9"/>
  <c r="AD73" i="9"/>
  <c r="AE73" i="9"/>
  <c r="AF73" i="9"/>
  <c r="AD66" i="9"/>
  <c r="AE66" i="9"/>
  <c r="AF66" i="9"/>
  <c r="D30" i="5"/>
  <c r="AP21" i="9"/>
  <c r="AQ21" i="9"/>
  <c r="AR21" i="9"/>
  <c r="AD60" i="9"/>
  <c r="AE60" i="9"/>
  <c r="AF60" i="9"/>
  <c r="AP47" i="9"/>
  <c r="AQ47" i="9"/>
  <c r="AR47" i="9"/>
  <c r="H19" i="5"/>
  <c r="H22" i="5"/>
  <c r="H24" i="5"/>
  <c r="AK3" i="9"/>
  <c r="M30" i="5"/>
  <c r="N19" i="5"/>
  <c r="N22" i="5"/>
  <c r="N24" i="5"/>
  <c r="N30" i="5"/>
  <c r="N33" i="5"/>
  <c r="M11" i="7"/>
  <c r="J22" i="5"/>
  <c r="J24" i="5"/>
  <c r="J19" i="5"/>
  <c r="C7" i="7"/>
  <c r="C60" i="10"/>
  <c r="K4" i="9"/>
  <c r="E28" i="1"/>
  <c r="F28" i="1"/>
  <c r="F12" i="1"/>
  <c r="W24" i="1"/>
  <c r="X24" i="1"/>
  <c r="Y24" i="1"/>
  <c r="Z24" i="1"/>
  <c r="S24" i="1"/>
  <c r="T24" i="1"/>
  <c r="E52" i="10"/>
  <c r="E61" i="10"/>
  <c r="E56" i="10"/>
  <c r="L73" i="9"/>
  <c r="M73" i="9"/>
  <c r="N73" i="9"/>
  <c r="L54" i="9"/>
  <c r="M54" i="9"/>
  <c r="N54" i="9"/>
  <c r="L57" i="9"/>
  <c r="M57" i="9"/>
  <c r="N57" i="9"/>
  <c r="L50" i="9"/>
  <c r="M50" i="9"/>
  <c r="N50" i="9"/>
  <c r="L13" i="9"/>
  <c r="N13" i="9"/>
  <c r="L11" i="9"/>
  <c r="N11" i="9"/>
  <c r="L59" i="9"/>
  <c r="M59" i="9"/>
  <c r="N59" i="9"/>
  <c r="L58" i="9"/>
  <c r="M58" i="9"/>
  <c r="N58" i="9"/>
  <c r="L65" i="9"/>
  <c r="M65" i="9"/>
  <c r="N65" i="9"/>
  <c r="L43" i="9"/>
  <c r="M43" i="9"/>
  <c r="N43" i="9"/>
  <c r="L17" i="9"/>
  <c r="M17" i="9"/>
  <c r="M79" i="9"/>
  <c r="L21" i="9"/>
  <c r="M21" i="9"/>
  <c r="N21" i="9"/>
  <c r="L55" i="9"/>
  <c r="M55" i="9"/>
  <c r="N55" i="9"/>
  <c r="L12" i="9"/>
  <c r="L70" i="9"/>
  <c r="M70" i="9"/>
  <c r="N70" i="9"/>
  <c r="L48" i="9"/>
  <c r="M48" i="9"/>
  <c r="N48" i="9"/>
  <c r="L76" i="9"/>
  <c r="M76" i="9"/>
  <c r="N76" i="9"/>
  <c r="AJ66" i="9"/>
  <c r="AK66" i="9"/>
  <c r="AL66" i="9"/>
  <c r="AJ77" i="9"/>
  <c r="AK77" i="9"/>
  <c r="AL77" i="9"/>
  <c r="AJ18" i="9"/>
  <c r="AK18" i="9"/>
  <c r="AJ68" i="9"/>
  <c r="AQ5" i="9"/>
  <c r="N8" i="7"/>
  <c r="U26" i="1"/>
  <c r="V26" i="1"/>
  <c r="S26" i="1"/>
  <c r="T26" i="1"/>
  <c r="I45" i="9"/>
  <c r="J45" i="9"/>
  <c r="K45" i="9"/>
  <c r="I77" i="9"/>
  <c r="J77" i="9"/>
  <c r="K77" i="9"/>
  <c r="I73" i="9"/>
  <c r="J73" i="9"/>
  <c r="K73" i="9"/>
  <c r="I48" i="9"/>
  <c r="J48" i="9"/>
  <c r="K48" i="9"/>
  <c r="R67" i="9"/>
  <c r="S67" i="9"/>
  <c r="T67" i="9"/>
  <c r="R46" i="9"/>
  <c r="S46" i="9"/>
  <c r="T46" i="9"/>
  <c r="R64" i="9"/>
  <c r="R19" i="9"/>
  <c r="S19" i="9"/>
  <c r="T19" i="9"/>
  <c r="R11" i="9"/>
  <c r="T11" i="9"/>
  <c r="R58" i="9"/>
  <c r="S58" i="9"/>
  <c r="T58" i="9"/>
  <c r="R76" i="9"/>
  <c r="S76" i="9"/>
  <c r="T76" i="9"/>
  <c r="R49" i="9"/>
  <c r="S49" i="9"/>
  <c r="T49" i="9"/>
  <c r="R17" i="9"/>
  <c r="S17" i="9"/>
  <c r="AG55" i="9"/>
  <c r="AH55" i="9"/>
  <c r="AI55" i="9"/>
  <c r="AG14" i="9"/>
  <c r="AI14" i="9"/>
  <c r="AG73" i="9"/>
  <c r="AH73" i="9"/>
  <c r="AI73" i="9"/>
  <c r="AG65" i="9"/>
  <c r="AH65" i="9"/>
  <c r="AI65" i="9"/>
  <c r="AG19" i="9"/>
  <c r="AH19" i="9"/>
  <c r="AI19" i="9"/>
  <c r="AG50" i="9"/>
  <c r="AH50" i="9"/>
  <c r="AI50" i="9"/>
  <c r="AG43" i="9"/>
  <c r="AH43" i="9"/>
  <c r="AI43" i="9"/>
  <c r="AG44" i="9"/>
  <c r="AH44" i="9"/>
  <c r="AI44" i="9"/>
  <c r="AG68" i="9"/>
  <c r="AG20" i="9"/>
  <c r="AH20" i="9"/>
  <c r="AI20" i="9"/>
  <c r="AG72" i="9"/>
  <c r="AG11" i="9"/>
  <c r="AI11" i="9"/>
  <c r="AG71" i="9"/>
  <c r="AH71" i="9"/>
  <c r="AI71" i="9"/>
  <c r="AG17" i="9"/>
  <c r="AH17" i="9"/>
  <c r="AG60" i="9"/>
  <c r="AH60" i="9"/>
  <c r="AI60" i="9"/>
  <c r="AG49" i="9"/>
  <c r="AH49" i="9"/>
  <c r="AI49" i="9"/>
  <c r="L22" i="5"/>
  <c r="L24" i="5"/>
  <c r="I12" i="8"/>
  <c r="L8" i="7"/>
  <c r="O20" i="1"/>
  <c r="P20" i="1"/>
  <c r="Q20" i="1"/>
  <c r="R20" i="1"/>
  <c r="Y20" i="1"/>
  <c r="Z20" i="1"/>
  <c r="U20" i="1"/>
  <c r="V20" i="1"/>
  <c r="S20" i="1"/>
  <c r="T20" i="1"/>
  <c r="W20" i="1"/>
  <c r="X20" i="1"/>
  <c r="E79" i="1"/>
  <c r="J12" i="7"/>
  <c r="J12" i="8"/>
  <c r="J7" i="7"/>
  <c r="J8" i="7"/>
  <c r="R26" i="10"/>
  <c r="Z26" i="10"/>
  <c r="L26" i="10"/>
  <c r="T26" i="10"/>
  <c r="S97" i="1"/>
  <c r="N26" i="10"/>
  <c r="F26" i="10"/>
  <c r="X26" i="10"/>
  <c r="V26" i="10"/>
  <c r="P26" i="10"/>
  <c r="H26" i="10"/>
  <c r="J26" i="10"/>
  <c r="D26" i="10"/>
  <c r="M6" i="7"/>
  <c r="C6" i="7"/>
  <c r="C8" i="8"/>
  <c r="F6" i="7"/>
  <c r="E80" i="1"/>
  <c r="E87" i="1"/>
  <c r="G8" i="7"/>
  <c r="K61" i="10"/>
  <c r="G12" i="7"/>
  <c r="G12" i="8"/>
  <c r="G7" i="7"/>
  <c r="K60" i="10"/>
  <c r="O4" i="7"/>
  <c r="V12" i="1"/>
  <c r="E82" i="1"/>
  <c r="C89" i="1"/>
  <c r="I49" i="9"/>
  <c r="J49" i="9"/>
  <c r="K49" i="9"/>
  <c r="I20" i="9"/>
  <c r="J20" i="9"/>
  <c r="K20" i="9"/>
  <c r="I64" i="9"/>
  <c r="I59" i="9"/>
  <c r="J59" i="9"/>
  <c r="K59" i="9"/>
  <c r="I70" i="9"/>
  <c r="J70" i="9"/>
  <c r="K70" i="9"/>
  <c r="I46" i="9"/>
  <c r="J46" i="9"/>
  <c r="K46" i="9"/>
  <c r="I19" i="9"/>
  <c r="J19" i="9"/>
  <c r="K19" i="9"/>
  <c r="I58" i="9"/>
  <c r="J58" i="9"/>
  <c r="K58" i="9"/>
  <c r="I67" i="9"/>
  <c r="J67" i="9"/>
  <c r="K67" i="9"/>
  <c r="I43" i="9"/>
  <c r="J43" i="9"/>
  <c r="K43" i="9"/>
  <c r="I57" i="9"/>
  <c r="J57" i="9"/>
  <c r="K57" i="9"/>
  <c r="I65" i="9"/>
  <c r="J65" i="9"/>
  <c r="K65" i="9"/>
  <c r="I17" i="9"/>
  <c r="J17" i="9"/>
  <c r="I76" i="9"/>
  <c r="J76" i="9"/>
  <c r="K76" i="9"/>
  <c r="I18" i="9"/>
  <c r="J18" i="9"/>
  <c r="I71" i="9"/>
  <c r="J71" i="9"/>
  <c r="K71" i="9"/>
  <c r="I75" i="9"/>
  <c r="J75" i="9"/>
  <c r="K75" i="9"/>
  <c r="I14" i="9"/>
  <c r="K14" i="9"/>
  <c r="I68" i="9"/>
  <c r="I69" i="9"/>
  <c r="J69" i="9"/>
  <c r="K69" i="9"/>
  <c r="I66" i="9"/>
  <c r="J66" i="9"/>
  <c r="K66" i="9"/>
  <c r="I54" i="9"/>
  <c r="J54" i="9"/>
  <c r="K54" i="9"/>
  <c r="I21" i="9"/>
  <c r="J21" i="9"/>
  <c r="K21" i="9"/>
  <c r="I50" i="9"/>
  <c r="J50" i="9"/>
  <c r="K50" i="9"/>
  <c r="Y26" i="1"/>
  <c r="Z26" i="1"/>
  <c r="Q26" i="1"/>
  <c r="R26" i="1"/>
  <c r="W26" i="1"/>
  <c r="X26" i="1"/>
  <c r="C88" i="1"/>
  <c r="E81" i="1"/>
  <c r="B65" i="10"/>
  <c r="B11" i="8"/>
  <c r="Y12" i="1"/>
  <c r="M12" i="1"/>
  <c r="N12" i="1"/>
  <c r="Q12" i="1"/>
  <c r="Q28" i="1"/>
  <c r="R28" i="1"/>
  <c r="S12" i="1"/>
  <c r="S28" i="1"/>
  <c r="I12" i="1"/>
  <c r="AJ64" i="9"/>
  <c r="AJ11" i="9"/>
  <c r="AL11" i="9"/>
  <c r="AJ45" i="9"/>
  <c r="AK45" i="9"/>
  <c r="AL45" i="9"/>
  <c r="AJ10" i="9"/>
  <c r="AL10" i="9"/>
  <c r="AJ20" i="9"/>
  <c r="AK20" i="9"/>
  <c r="AL20" i="9"/>
  <c r="AJ72" i="9"/>
  <c r="AJ21" i="9"/>
  <c r="AK21" i="9"/>
  <c r="AL21" i="9"/>
  <c r="AJ50" i="9"/>
  <c r="AK50" i="9"/>
  <c r="AL50" i="9"/>
  <c r="AJ65" i="9"/>
  <c r="AK65" i="9"/>
  <c r="AL65" i="9"/>
  <c r="AJ73" i="9"/>
  <c r="AK73" i="9"/>
  <c r="AL73" i="9"/>
  <c r="AJ70" i="9"/>
  <c r="AK70" i="9"/>
  <c r="AL70" i="9"/>
  <c r="AJ44" i="9"/>
  <c r="AK44" i="9"/>
  <c r="AL44" i="9"/>
  <c r="AJ48" i="9"/>
  <c r="AK48" i="9"/>
  <c r="AL48" i="9"/>
  <c r="AJ12" i="9"/>
  <c r="AJ13" i="9"/>
  <c r="AL13" i="9"/>
  <c r="AJ17" i="9"/>
  <c r="AK17" i="9"/>
  <c r="AL17" i="9"/>
  <c r="AJ43" i="9"/>
  <c r="AK43" i="9"/>
  <c r="AL43" i="9"/>
  <c r="AJ42" i="9"/>
  <c r="AK42" i="9"/>
  <c r="AL42" i="9"/>
  <c r="AJ67" i="9"/>
  <c r="AK67" i="9"/>
  <c r="AL67" i="9"/>
  <c r="AJ49" i="9"/>
  <c r="AK49" i="9"/>
  <c r="AL49" i="9"/>
  <c r="AJ19" i="9"/>
  <c r="AK19" i="9"/>
  <c r="AL19" i="9"/>
  <c r="AJ54" i="9"/>
  <c r="AK54" i="9"/>
  <c r="AL54" i="9"/>
  <c r="AJ47" i="9"/>
  <c r="AK47" i="9"/>
  <c r="AL47" i="9"/>
  <c r="AJ60" i="9"/>
  <c r="AK60" i="9"/>
  <c r="AL60" i="9"/>
  <c r="G31" i="1"/>
  <c r="H31" i="1"/>
  <c r="W13" i="1"/>
  <c r="X13" i="1"/>
  <c r="M13" i="1"/>
  <c r="N13" i="1"/>
  <c r="S32" i="1"/>
  <c r="T32" i="1"/>
  <c r="U32" i="1"/>
  <c r="V32" i="1"/>
  <c r="W32" i="1"/>
  <c r="X32" i="1"/>
  <c r="Q32" i="1"/>
  <c r="R32" i="1"/>
  <c r="M32" i="1"/>
  <c r="O32" i="1"/>
  <c r="P32" i="1"/>
  <c r="X11" i="9"/>
  <c r="Z11" i="9"/>
  <c r="X60" i="9"/>
  <c r="Y60" i="9"/>
  <c r="Z60" i="9"/>
  <c r="X68" i="9"/>
  <c r="X64" i="9"/>
  <c r="Y64" i="9"/>
  <c r="Z64" i="9"/>
  <c r="X54" i="9"/>
  <c r="Y54" i="9"/>
  <c r="Z54" i="9"/>
  <c r="X14" i="9"/>
  <c r="Z14" i="9"/>
  <c r="X21" i="9"/>
  <c r="Y21" i="9"/>
  <c r="Z21" i="9"/>
  <c r="X43" i="9"/>
  <c r="Y43" i="9"/>
  <c r="Z43" i="9"/>
  <c r="X49" i="9"/>
  <c r="Y49" i="9"/>
  <c r="Z49" i="9"/>
  <c r="AA77" i="9"/>
  <c r="AB77" i="9"/>
  <c r="AC77" i="9"/>
  <c r="AA11" i="9"/>
  <c r="AC11" i="9"/>
  <c r="AA47" i="9"/>
  <c r="AB47" i="9"/>
  <c r="AC47" i="9"/>
  <c r="AM19" i="9"/>
  <c r="AN19" i="9"/>
  <c r="AO19" i="9"/>
  <c r="AM12" i="9"/>
  <c r="AM47" i="9"/>
  <c r="AN47" i="9"/>
  <c r="AO47" i="9"/>
  <c r="AM55" i="9"/>
  <c r="AN55" i="9"/>
  <c r="AO55" i="9"/>
  <c r="AM18" i="9"/>
  <c r="AN18" i="9"/>
  <c r="AM17" i="9"/>
  <c r="AN17" i="9"/>
  <c r="AN79" i="9"/>
  <c r="E12" i="7"/>
  <c r="O13" i="1"/>
  <c r="P13" i="1"/>
  <c r="U13" i="1"/>
  <c r="V13" i="1"/>
  <c r="O31" i="1"/>
  <c r="P31" i="1"/>
  <c r="U31" i="1"/>
  <c r="V31" i="1"/>
  <c r="M31" i="1"/>
  <c r="N31" i="1"/>
  <c r="E31" i="1"/>
  <c r="O3" i="8"/>
  <c r="F12" i="7"/>
  <c r="F12" i="8"/>
  <c r="W28" i="1"/>
  <c r="X28" i="1"/>
  <c r="H12" i="1"/>
  <c r="AB79" i="9"/>
  <c r="AB80" i="9"/>
  <c r="AC17" i="9"/>
  <c r="I54" i="10"/>
  <c r="C28" i="1"/>
  <c r="D28" i="1"/>
  <c r="D12" i="1"/>
  <c r="U33" i="1"/>
  <c r="V33" i="1"/>
  <c r="V30" i="1"/>
  <c r="AB3" i="9"/>
  <c r="AH3" i="9"/>
  <c r="L30" i="5"/>
  <c r="L32" i="5"/>
  <c r="K10" i="7"/>
  <c r="M55" i="10"/>
  <c r="K6" i="7"/>
  <c r="G52" i="10"/>
  <c r="AN3" i="9"/>
  <c r="AA27" i="1"/>
  <c r="AB27" i="1"/>
  <c r="M53" i="10"/>
  <c r="M62" i="10"/>
  <c r="N17" i="9"/>
  <c r="M80" i="9"/>
  <c r="M33" i="5"/>
  <c r="L11" i="7"/>
  <c r="L11" i="8"/>
  <c r="M32" i="5"/>
  <c r="L10" i="7"/>
  <c r="L10" i="8"/>
  <c r="E60" i="10"/>
  <c r="G56" i="10"/>
  <c r="H30" i="5"/>
  <c r="D32" i="5"/>
  <c r="C10" i="7"/>
  <c r="D33" i="5"/>
  <c r="C11" i="7"/>
  <c r="AE79" i="9"/>
  <c r="AE80" i="9"/>
  <c r="AF17" i="9"/>
  <c r="O33" i="5"/>
  <c r="N11" i="7"/>
  <c r="N11" i="8"/>
  <c r="N10" i="7"/>
  <c r="N10" i="8"/>
  <c r="T12" i="1"/>
  <c r="T28" i="1"/>
  <c r="E12" i="8"/>
  <c r="N32" i="1"/>
  <c r="O8" i="7"/>
  <c r="AN80" i="9"/>
  <c r="M28" i="1"/>
  <c r="N28" i="1"/>
  <c r="F31" i="1"/>
  <c r="I28" i="1"/>
  <c r="J28" i="1"/>
  <c r="J12" i="1"/>
  <c r="Z12" i="1"/>
  <c r="Y28" i="1"/>
  <c r="Z28" i="1"/>
  <c r="G80" i="1"/>
  <c r="AK79" i="9"/>
  <c r="AK80" i="9"/>
  <c r="G81" i="1"/>
  <c r="I81" i="1"/>
  <c r="K81" i="1"/>
  <c r="M81" i="1"/>
  <c r="E88" i="1"/>
  <c r="J79" i="9"/>
  <c r="J80" i="9"/>
  <c r="K17" i="9"/>
  <c r="K8" i="8"/>
  <c r="F8" i="8"/>
  <c r="K54" i="10"/>
  <c r="C64" i="10"/>
  <c r="G60" i="10"/>
  <c r="G61" i="10"/>
  <c r="L33" i="5"/>
  <c r="K11" i="7"/>
  <c r="K11" i="8"/>
  <c r="I56" i="10"/>
  <c r="I65" i="10"/>
  <c r="M11" i="8"/>
  <c r="N32" i="5"/>
  <c r="M10" i="7"/>
  <c r="M10" i="8"/>
  <c r="O55" i="10"/>
  <c r="C13" i="7"/>
  <c r="C11" i="8"/>
  <c r="O53" i="10"/>
  <c r="O62" i="10"/>
  <c r="I52" i="10"/>
  <c r="G88" i="1"/>
  <c r="G87" i="1"/>
  <c r="I80" i="1"/>
  <c r="M54" i="10"/>
  <c r="Q53" i="10"/>
  <c r="Q62" i="10"/>
  <c r="Q55" i="10"/>
  <c r="K56" i="10"/>
  <c r="K52" i="10"/>
  <c r="I61" i="10"/>
  <c r="I88" i="1"/>
  <c r="O54" i="10"/>
  <c r="S55" i="10"/>
  <c r="S53" i="10"/>
  <c r="S62" i="10"/>
  <c r="M56" i="10"/>
  <c r="M52" i="10"/>
  <c r="K88" i="1"/>
  <c r="Q54" i="10"/>
  <c r="O52" i="10"/>
  <c r="O60" i="10"/>
  <c r="O56" i="10"/>
  <c r="U53" i="10"/>
  <c r="U62" i="10"/>
  <c r="U55" i="10"/>
  <c r="O81" i="1"/>
  <c r="Q81" i="1"/>
  <c r="M88" i="1"/>
  <c r="S54" i="10"/>
  <c r="O61" i="10"/>
  <c r="Q52" i="10"/>
  <c r="Q56" i="10"/>
  <c r="Y53" i="10"/>
  <c r="Y62" i="10"/>
  <c r="W53" i="10"/>
  <c r="W62" i="10"/>
  <c r="Y55" i="10"/>
  <c r="Y64" i="10"/>
  <c r="W55" i="10"/>
  <c r="W64" i="10"/>
  <c r="O88" i="1"/>
  <c r="U54" i="10"/>
  <c r="S52" i="10"/>
  <c r="Q61" i="10"/>
  <c r="Q60" i="10"/>
  <c r="S56" i="10"/>
  <c r="S65" i="10"/>
  <c r="Y54" i="10"/>
  <c r="W54" i="10"/>
  <c r="U56" i="10"/>
  <c r="U65" i="10"/>
  <c r="U52" i="10"/>
  <c r="S60" i="10"/>
  <c r="S61" i="10"/>
  <c r="Y52" i="10"/>
  <c r="W52" i="10"/>
  <c r="W56" i="10"/>
  <c r="W65" i="10"/>
  <c r="Y56" i="10"/>
  <c r="Y65" i="10"/>
  <c r="U61" i="10"/>
  <c r="W60" i="10"/>
  <c r="W61" i="10"/>
  <c r="Y60" i="10"/>
  <c r="Y61" i="10"/>
  <c r="AO18" i="9"/>
  <c r="K18" i="9"/>
  <c r="AF18" i="9"/>
  <c r="T18" i="9"/>
  <c r="AI18" i="9"/>
  <c r="AC18" i="9"/>
  <c r="AL25" i="9"/>
  <c r="T25" i="9"/>
  <c r="AL18" i="9"/>
  <c r="Z3" i="6"/>
  <c r="AR25" i="9"/>
  <c r="AF25" i="9"/>
  <c r="N25" i="9"/>
  <c r="AO25" i="9"/>
  <c r="C90" i="1"/>
  <c r="E83" i="1"/>
  <c r="C11" i="10"/>
  <c r="C9" i="10"/>
  <c r="C6" i="10"/>
  <c r="C8" i="10"/>
  <c r="C10" i="10"/>
  <c r="M60" i="6"/>
  <c r="M61" i="6"/>
  <c r="M62" i="6"/>
  <c r="M64" i="6"/>
  <c r="W10" i="6"/>
  <c r="V10" i="6"/>
  <c r="V50" i="6"/>
  <c r="W50" i="6"/>
  <c r="G45" i="5"/>
  <c r="G51" i="10"/>
  <c r="G59" i="10"/>
  <c r="G14" i="10"/>
  <c r="M60" i="10"/>
  <c r="M61" i="10"/>
  <c r="H33" i="5"/>
  <c r="G11" i="7"/>
  <c r="G11" i="8"/>
  <c r="H32" i="5"/>
  <c r="G10" i="7"/>
  <c r="K10" i="8"/>
  <c r="K13" i="8"/>
  <c r="S64" i="10"/>
  <c r="K13" i="7"/>
  <c r="M8" i="8"/>
  <c r="M13" i="7"/>
  <c r="AH68" i="9"/>
  <c r="AI68" i="9"/>
  <c r="S79" i="9"/>
  <c r="S80" i="9"/>
  <c r="T17" i="9"/>
  <c r="G33" i="1"/>
  <c r="H33" i="1"/>
  <c r="H30" i="1"/>
  <c r="C7" i="1"/>
  <c r="D10" i="1"/>
  <c r="C8" i="1"/>
  <c r="C9" i="1"/>
  <c r="C6" i="1"/>
  <c r="C2" i="1"/>
  <c r="C3" i="1"/>
  <c r="C4" i="1"/>
  <c r="C24" i="1"/>
  <c r="D24" i="1"/>
  <c r="C5" i="1"/>
  <c r="Q12" i="9"/>
  <c r="AI12" i="9"/>
  <c r="Z12" i="9"/>
  <c r="W12" i="9"/>
  <c r="W79" i="9"/>
  <c r="K12" i="9"/>
  <c r="K79" i="9"/>
  <c r="T12" i="9"/>
  <c r="T79" i="9"/>
  <c r="AF12" i="9"/>
  <c r="AF79" i="9"/>
  <c r="AR12" i="9"/>
  <c r="AC12" i="9"/>
  <c r="AL12" i="9"/>
  <c r="N12" i="9"/>
  <c r="N79" i="9"/>
  <c r="AO12" i="9"/>
  <c r="V72" i="9"/>
  <c r="W72" i="9"/>
  <c r="AB72" i="9"/>
  <c r="AC72" i="9"/>
  <c r="AN72" i="9"/>
  <c r="AO72" i="9"/>
  <c r="AE72" i="9"/>
  <c r="AF72" i="9"/>
  <c r="AQ68" i="9"/>
  <c r="AR68" i="9"/>
  <c r="J68" i="9"/>
  <c r="K68" i="9"/>
  <c r="V68" i="9"/>
  <c r="W68" i="9"/>
  <c r="AH64" i="9"/>
  <c r="AI64" i="9"/>
  <c r="AN64" i="9"/>
  <c r="AO64" i="9"/>
  <c r="S64" i="9"/>
  <c r="T64" i="9"/>
  <c r="AK64" i="9"/>
  <c r="AL64" i="9"/>
  <c r="V64" i="9"/>
  <c r="W64" i="9"/>
  <c r="P64" i="9"/>
  <c r="Q64" i="9"/>
  <c r="AQ64" i="9"/>
  <c r="AR64" i="9"/>
  <c r="K65" i="10"/>
  <c r="C7" i="10"/>
  <c r="K80" i="1"/>
  <c r="I87" i="1"/>
  <c r="C3" i="10"/>
  <c r="O12" i="7"/>
  <c r="AR79" i="9"/>
  <c r="F10" i="8"/>
  <c r="F19" i="8"/>
  <c r="I64" i="10"/>
  <c r="O28" i="1"/>
  <c r="P28" i="1"/>
  <c r="P12" i="1"/>
  <c r="S81" i="1"/>
  <c r="Q88" i="1"/>
  <c r="F18" i="8"/>
  <c r="AK72" i="9"/>
  <c r="AL72" i="9"/>
  <c r="G82" i="1"/>
  <c r="E89" i="1"/>
  <c r="U64" i="10"/>
  <c r="K19" i="8"/>
  <c r="Z79" i="9"/>
  <c r="I6" i="7"/>
  <c r="J30" i="5"/>
  <c r="M68" i="9"/>
  <c r="N68" i="9"/>
  <c r="P3" i="9"/>
  <c r="F30" i="5"/>
  <c r="E6" i="7"/>
  <c r="X28" i="6"/>
  <c r="C65" i="10"/>
  <c r="AL79" i="9"/>
  <c r="G79" i="1"/>
  <c r="E86" i="1"/>
  <c r="E10" i="1"/>
  <c r="AK68" i="9"/>
  <c r="AL68" i="9"/>
  <c r="AQ72" i="9"/>
  <c r="AR72" i="9"/>
  <c r="Z17" i="9"/>
  <c r="Y79" i="9"/>
  <c r="Y80" i="9"/>
  <c r="AB64" i="9"/>
  <c r="AC64" i="9"/>
  <c r="W57" i="6"/>
  <c r="V57" i="6"/>
  <c r="F13" i="7"/>
  <c r="J6" i="7"/>
  <c r="K30" i="5"/>
  <c r="AR17" i="9"/>
  <c r="AQ79" i="9"/>
  <c r="L12" i="1"/>
  <c r="K28" i="1"/>
  <c r="L28" i="1"/>
  <c r="AA12" i="1"/>
  <c r="Q17" i="9"/>
  <c r="P79" i="9"/>
  <c r="P80" i="9"/>
  <c r="W55" i="6"/>
  <c r="V55" i="6"/>
  <c r="K18" i="8"/>
  <c r="R12" i="1"/>
  <c r="C10" i="8"/>
  <c r="C18" i="8"/>
  <c r="AE3" i="9"/>
  <c r="Y68" i="9"/>
  <c r="Z68" i="9"/>
  <c r="C19" i="8"/>
  <c r="AH79" i="9"/>
  <c r="AH80" i="9"/>
  <c r="AI17" i="9"/>
  <c r="V3" i="9"/>
  <c r="G6" i="7"/>
  <c r="AB68" i="9"/>
  <c r="AC68" i="9"/>
  <c r="AA32" i="1"/>
  <c r="AB32" i="1"/>
  <c r="J32" i="1"/>
  <c r="W17" i="6"/>
  <c r="V17" i="6"/>
  <c r="AE64" i="9"/>
  <c r="AF64" i="9"/>
  <c r="N8" i="8"/>
  <c r="N13" i="7"/>
  <c r="M64" i="9"/>
  <c r="N64" i="9"/>
  <c r="W30" i="1"/>
  <c r="O30" i="1"/>
  <c r="M30" i="1"/>
  <c r="Q30" i="1"/>
  <c r="K30" i="1"/>
  <c r="C30" i="1"/>
  <c r="Y30" i="1"/>
  <c r="I30" i="1"/>
  <c r="S30" i="1"/>
  <c r="E30" i="1"/>
  <c r="AO17" i="9"/>
  <c r="J64" i="9"/>
  <c r="K64" i="9"/>
  <c r="L8" i="8"/>
  <c r="L13" i="7"/>
  <c r="AI79" i="9"/>
  <c r="M72" i="9"/>
  <c r="N72" i="9"/>
  <c r="S72" i="9"/>
  <c r="T72" i="9"/>
  <c r="F26" i="1"/>
  <c r="AA26" i="1"/>
  <c r="AB26" i="1"/>
  <c r="P72" i="9"/>
  <c r="Q72" i="9"/>
  <c r="W36" i="6"/>
  <c r="V36" i="6"/>
  <c r="K37" i="10"/>
  <c r="Y37" i="10"/>
  <c r="W37" i="10"/>
  <c r="I37" i="10"/>
  <c r="E37" i="10"/>
  <c r="G37" i="10"/>
  <c r="S37" i="10"/>
  <c r="U37" i="10"/>
  <c r="W25" i="6"/>
  <c r="V25" i="6"/>
  <c r="O7" i="7"/>
  <c r="AA31" i="1"/>
  <c r="AB31" i="1"/>
  <c r="Y72" i="9"/>
  <c r="Z72" i="9"/>
  <c r="AA14" i="1"/>
  <c r="AB14" i="1"/>
  <c r="W54" i="6"/>
  <c r="V54" i="6"/>
  <c r="P68" i="9"/>
  <c r="Q68" i="9"/>
  <c r="J72" i="9"/>
  <c r="K72" i="9"/>
  <c r="AA36" i="10"/>
  <c r="S68" i="9"/>
  <c r="T68" i="9"/>
  <c r="AN68" i="9"/>
  <c r="AO68" i="9"/>
  <c r="Q14" i="9"/>
  <c r="J25" i="9"/>
  <c r="K25" i="9"/>
  <c r="Y25" i="9"/>
  <c r="Z25" i="9"/>
  <c r="W18" i="9"/>
  <c r="W33" i="6"/>
  <c r="X36" i="6"/>
  <c r="V33" i="6"/>
  <c r="E13" i="1"/>
  <c r="F13" i="1"/>
  <c r="S13" i="1"/>
  <c r="T13" i="1"/>
  <c r="C13" i="1"/>
  <c r="AE68" i="9"/>
  <c r="AF68" i="9"/>
  <c r="AO69" i="9"/>
  <c r="Q60" i="6"/>
  <c r="Q61" i="6"/>
  <c r="Q62" i="6"/>
  <c r="Q64" i="6"/>
  <c r="AC13" i="9"/>
  <c r="O60" i="6"/>
  <c r="O61" i="6"/>
  <c r="O62" i="6"/>
  <c r="O64" i="6"/>
  <c r="S14" i="6"/>
  <c r="S60" i="6"/>
  <c r="S61" i="6"/>
  <c r="S62" i="6"/>
  <c r="S64" i="6"/>
  <c r="O14" i="6"/>
  <c r="K14" i="6"/>
  <c r="K60" i="6"/>
  <c r="K61" i="6"/>
  <c r="K62" i="6"/>
  <c r="K64" i="6"/>
  <c r="R14" i="6"/>
  <c r="R60" i="6"/>
  <c r="R61" i="6"/>
  <c r="R62" i="6"/>
  <c r="R64" i="6"/>
  <c r="N14" i="6"/>
  <c r="N60" i="6"/>
  <c r="N61" i="6"/>
  <c r="N62" i="6"/>
  <c r="N64" i="6"/>
  <c r="J14" i="6"/>
  <c r="J60" i="6"/>
  <c r="J61" i="6"/>
  <c r="J62" i="6"/>
  <c r="J64" i="6"/>
  <c r="I22" i="5"/>
  <c r="I24" i="5"/>
  <c r="E22" i="5"/>
  <c r="E24" i="5"/>
  <c r="I14" i="6"/>
  <c r="Q14" i="6"/>
  <c r="Q37" i="10"/>
  <c r="Q41" i="10"/>
  <c r="Q43" i="10"/>
  <c r="R43" i="10"/>
  <c r="O37" i="10"/>
  <c r="M37" i="10"/>
  <c r="N37" i="10"/>
  <c r="C37" i="10"/>
  <c r="AA37" i="10"/>
  <c r="AA13" i="1"/>
  <c r="AB13" i="1"/>
  <c r="D13" i="1"/>
  <c r="U41" i="10"/>
  <c r="V41" i="10"/>
  <c r="V37" i="10"/>
  <c r="Y41" i="10"/>
  <c r="Z41" i="10"/>
  <c r="Y43" i="10"/>
  <c r="Z43" i="10"/>
  <c r="Z37" i="10"/>
  <c r="L18" i="8"/>
  <c r="L13" i="8"/>
  <c r="L19" i="8"/>
  <c r="C33" i="1"/>
  <c r="D30" i="1"/>
  <c r="AA30" i="1"/>
  <c r="O33" i="1"/>
  <c r="P33" i="1"/>
  <c r="P30" i="1"/>
  <c r="K33" i="5"/>
  <c r="J11" i="7"/>
  <c r="K32" i="5"/>
  <c r="J10" i="7"/>
  <c r="S88" i="1"/>
  <c r="U81" i="1"/>
  <c r="F36" i="10"/>
  <c r="Z38" i="10"/>
  <c r="R38" i="10"/>
  <c r="R40" i="10"/>
  <c r="H36" i="10"/>
  <c r="L38" i="10"/>
  <c r="L36" i="10"/>
  <c r="D39" i="10"/>
  <c r="N39" i="10"/>
  <c r="P39" i="10"/>
  <c r="H40" i="10"/>
  <c r="F40" i="10"/>
  <c r="P38" i="10"/>
  <c r="X38" i="10"/>
  <c r="C26" i="10"/>
  <c r="F39" i="10"/>
  <c r="C18" i="10"/>
  <c r="V39" i="10"/>
  <c r="J40" i="10"/>
  <c r="P40" i="10"/>
  <c r="D38" i="10"/>
  <c r="X36" i="10"/>
  <c r="J38" i="10"/>
  <c r="P36" i="10"/>
  <c r="C23" i="10"/>
  <c r="X39" i="10"/>
  <c r="D40" i="10"/>
  <c r="N40" i="10"/>
  <c r="N36" i="10"/>
  <c r="C28" i="10"/>
  <c r="C17" i="10"/>
  <c r="V40" i="10"/>
  <c r="C27" i="10"/>
  <c r="C24" i="10"/>
  <c r="D36" i="10"/>
  <c r="V38" i="10"/>
  <c r="C19" i="10"/>
  <c r="Z36" i="10"/>
  <c r="T36" i="10"/>
  <c r="C20" i="10"/>
  <c r="T39" i="10"/>
  <c r="J36" i="10"/>
  <c r="H38" i="10"/>
  <c r="Z40" i="10"/>
  <c r="L40" i="10"/>
  <c r="H39" i="10"/>
  <c r="C22" i="10"/>
  <c r="N38" i="10"/>
  <c r="R36" i="10"/>
  <c r="T40" i="10"/>
  <c r="R39" i="10"/>
  <c r="X40" i="10"/>
  <c r="T38" i="10"/>
  <c r="L39" i="10"/>
  <c r="Z39" i="10"/>
  <c r="V36" i="10"/>
  <c r="F38" i="10"/>
  <c r="J39" i="10"/>
  <c r="D2" i="1"/>
  <c r="C16" i="1"/>
  <c r="D16" i="1"/>
  <c r="K64" i="10"/>
  <c r="G10" i="8"/>
  <c r="G7" i="10"/>
  <c r="G10" i="10"/>
  <c r="G11" i="10"/>
  <c r="G6" i="10"/>
  <c r="G8" i="10"/>
  <c r="G9" i="10"/>
  <c r="D14" i="10"/>
  <c r="K33" i="1"/>
  <c r="L33" i="1"/>
  <c r="L30" i="1"/>
  <c r="W33" i="1"/>
  <c r="X33" i="1"/>
  <c r="X30" i="1"/>
  <c r="J8" i="8"/>
  <c r="R37" i="10"/>
  <c r="I82" i="1"/>
  <c r="G89" i="1"/>
  <c r="F13" i="8"/>
  <c r="C20" i="1"/>
  <c r="D6" i="1"/>
  <c r="D7" i="1"/>
  <c r="C21" i="1"/>
  <c r="D21" i="1"/>
  <c r="C13" i="8"/>
  <c r="K19" i="7"/>
  <c r="S3" i="10"/>
  <c r="H45" i="5"/>
  <c r="I51" i="10"/>
  <c r="I59" i="10"/>
  <c r="I14" i="10"/>
  <c r="D9" i="10"/>
  <c r="I30" i="5"/>
  <c r="H6" i="7"/>
  <c r="Y3" i="9"/>
  <c r="G41" i="10"/>
  <c r="H41" i="10"/>
  <c r="H37" i="10"/>
  <c r="W41" i="10"/>
  <c r="X41" i="10"/>
  <c r="W43" i="10"/>
  <c r="X43" i="10"/>
  <c r="X37" i="10"/>
  <c r="C25" i="10"/>
  <c r="J30" i="1"/>
  <c r="I33" i="1"/>
  <c r="J33" i="1"/>
  <c r="Q33" i="1"/>
  <c r="R33" i="1"/>
  <c r="R30" i="1"/>
  <c r="AS80" i="9"/>
  <c r="AQ80" i="9"/>
  <c r="I3" i="10"/>
  <c r="F19" i="7"/>
  <c r="E2" i="1"/>
  <c r="E7" i="1"/>
  <c r="E4" i="1"/>
  <c r="E24" i="1"/>
  <c r="F24" i="1"/>
  <c r="E6" i="1"/>
  <c r="E9" i="1"/>
  <c r="E5" i="1"/>
  <c r="E3" i="1"/>
  <c r="F10" i="1"/>
  <c r="E8" i="1"/>
  <c r="E35" i="1"/>
  <c r="F35" i="1"/>
  <c r="E8" i="8"/>
  <c r="J33" i="5"/>
  <c r="I11" i="7"/>
  <c r="J32" i="5"/>
  <c r="I10" i="7"/>
  <c r="K87" i="1"/>
  <c r="M80" i="1"/>
  <c r="AC79" i="9"/>
  <c r="Q79" i="9"/>
  <c r="C18" i="1"/>
  <c r="D18" i="1"/>
  <c r="D4" i="1"/>
  <c r="C23" i="1"/>
  <c r="D23" i="1"/>
  <c r="D9" i="1"/>
  <c r="D10" i="10"/>
  <c r="D11" i="10"/>
  <c r="I60" i="6"/>
  <c r="U14" i="6"/>
  <c r="E41" i="10"/>
  <c r="F41" i="10"/>
  <c r="F37" i="10"/>
  <c r="F30" i="1"/>
  <c r="E33" i="1"/>
  <c r="F33" i="1"/>
  <c r="N19" i="7"/>
  <c r="Y3" i="10"/>
  <c r="G8" i="8"/>
  <c r="G13" i="7"/>
  <c r="M13" i="8"/>
  <c r="M18" i="8"/>
  <c r="M19" i="8"/>
  <c r="D6" i="10"/>
  <c r="M3" i="9"/>
  <c r="D6" i="7"/>
  <c r="E30" i="5"/>
  <c r="S41" i="10"/>
  <c r="T41" i="10"/>
  <c r="T37" i="10"/>
  <c r="J37" i="10"/>
  <c r="I41" i="10"/>
  <c r="J41" i="10"/>
  <c r="K41" i="10"/>
  <c r="L41" i="10"/>
  <c r="L37" i="10"/>
  <c r="S33" i="1"/>
  <c r="T33" i="1"/>
  <c r="T30" i="1"/>
  <c r="N19" i="8"/>
  <c r="N13" i="8"/>
  <c r="N18" i="8"/>
  <c r="N20" i="8"/>
  <c r="M41" i="10"/>
  <c r="N41" i="10"/>
  <c r="M43" i="10"/>
  <c r="N43" i="10"/>
  <c r="C41" i="10"/>
  <c r="L19" i="7"/>
  <c r="U3" i="10"/>
  <c r="Y33" i="1"/>
  <c r="Z33" i="1"/>
  <c r="Z30" i="1"/>
  <c r="M33" i="1"/>
  <c r="N33" i="1"/>
  <c r="N30" i="1"/>
  <c r="AA28" i="1"/>
  <c r="AB28" i="1"/>
  <c r="AB12" i="1"/>
  <c r="R41" i="10"/>
  <c r="I79" i="1"/>
  <c r="G86" i="1"/>
  <c r="G10" i="1"/>
  <c r="F32" i="5"/>
  <c r="E10" i="7"/>
  <c r="F33" i="5"/>
  <c r="E11" i="7"/>
  <c r="I8" i="8"/>
  <c r="D7" i="10"/>
  <c r="AO79" i="9"/>
  <c r="AT80" i="9"/>
  <c r="AT81" i="9"/>
  <c r="D5" i="1"/>
  <c r="C19" i="1"/>
  <c r="D3" i="1"/>
  <c r="C17" i="1"/>
  <c r="D17" i="1"/>
  <c r="D8" i="1"/>
  <c r="C22" i="1"/>
  <c r="D22" i="1"/>
  <c r="C21" i="10"/>
  <c r="W3" i="10"/>
  <c r="M19" i="7"/>
  <c r="Q1" i="6"/>
  <c r="AH2" i="9"/>
  <c r="D8" i="10"/>
  <c r="G83" i="1"/>
  <c r="E90" i="1"/>
  <c r="D37" i="10"/>
  <c r="O41" i="10"/>
  <c r="P41" i="10"/>
  <c r="O43" i="10"/>
  <c r="P43" i="10"/>
  <c r="E43" i="10"/>
  <c r="F43" i="10"/>
  <c r="P37" i="10"/>
  <c r="U43" i="10"/>
  <c r="V43" i="10"/>
  <c r="K43" i="10"/>
  <c r="L43" i="10"/>
  <c r="I10" i="8"/>
  <c r="O64" i="10"/>
  <c r="E10" i="8"/>
  <c r="E13" i="8"/>
  <c r="G64" i="10"/>
  <c r="AA41" i="10"/>
  <c r="D41" i="10"/>
  <c r="AN2" i="9"/>
  <c r="S1" i="6"/>
  <c r="F5" i="1"/>
  <c r="E19" i="1"/>
  <c r="F19" i="1"/>
  <c r="E18" i="1"/>
  <c r="F18" i="1"/>
  <c r="F4" i="1"/>
  <c r="I18" i="10"/>
  <c r="I23" i="10"/>
  <c r="I22" i="10"/>
  <c r="I24" i="10"/>
  <c r="I21" i="10"/>
  <c r="I20" i="10"/>
  <c r="I17" i="10"/>
  <c r="I28" i="10"/>
  <c r="I19" i="10"/>
  <c r="I26" i="10"/>
  <c r="I25" i="10"/>
  <c r="I27" i="10"/>
  <c r="I33" i="5"/>
  <c r="H11" i="7"/>
  <c r="I32" i="5"/>
  <c r="H10" i="7"/>
  <c r="I45" i="5"/>
  <c r="K51" i="10"/>
  <c r="K59" i="10"/>
  <c r="K14" i="10"/>
  <c r="W81" i="1"/>
  <c r="U88" i="1"/>
  <c r="D33" i="1"/>
  <c r="C35" i="1"/>
  <c r="D35" i="1"/>
  <c r="G90" i="1"/>
  <c r="I83" i="1"/>
  <c r="G5" i="1"/>
  <c r="G9" i="1"/>
  <c r="G3" i="1"/>
  <c r="H10" i="1"/>
  <c r="G2" i="1"/>
  <c r="G4" i="1"/>
  <c r="G8" i="1"/>
  <c r="G35" i="1"/>
  <c r="H35" i="1"/>
  <c r="G7" i="1"/>
  <c r="G6" i="1"/>
  <c r="G24" i="1"/>
  <c r="H24" i="1"/>
  <c r="E32" i="5"/>
  <c r="D10" i="7"/>
  <c r="E33" i="5"/>
  <c r="D11" i="7"/>
  <c r="K3" i="10"/>
  <c r="G19" i="7"/>
  <c r="I11" i="8"/>
  <c r="I19" i="8"/>
  <c r="O65" i="10"/>
  <c r="F8" i="1"/>
  <c r="E22" i="1"/>
  <c r="F22" i="1"/>
  <c r="F9" i="1"/>
  <c r="E23" i="1"/>
  <c r="F23" i="1"/>
  <c r="F7" i="1"/>
  <c r="E21" i="1"/>
  <c r="F21" i="1"/>
  <c r="S22" i="10"/>
  <c r="S24" i="10"/>
  <c r="S28" i="10"/>
  <c r="S19" i="10"/>
  <c r="S20" i="10"/>
  <c r="S26" i="10"/>
  <c r="S23" i="10"/>
  <c r="S21" i="10"/>
  <c r="S27" i="10"/>
  <c r="S25" i="10"/>
  <c r="S18" i="10"/>
  <c r="S17" i="10"/>
  <c r="D20" i="1"/>
  <c r="I89" i="1"/>
  <c r="K82" i="1"/>
  <c r="C33" i="10"/>
  <c r="I13" i="7"/>
  <c r="K79" i="1"/>
  <c r="I86" i="1"/>
  <c r="I10" i="1"/>
  <c r="U21" i="10"/>
  <c r="U22" i="10"/>
  <c r="U23" i="10"/>
  <c r="U19" i="10"/>
  <c r="U26" i="10"/>
  <c r="U25" i="10"/>
  <c r="U20" i="10"/>
  <c r="U24" i="10"/>
  <c r="U28" i="10"/>
  <c r="U18" i="10"/>
  <c r="U17" i="10"/>
  <c r="U27" i="10"/>
  <c r="C43" i="10"/>
  <c r="T1" i="6"/>
  <c r="AQ2" i="9"/>
  <c r="I43" i="10"/>
  <c r="J43" i="10"/>
  <c r="E59" i="10"/>
  <c r="E14" i="10"/>
  <c r="D8" i="8"/>
  <c r="O6" i="7"/>
  <c r="G19" i="8"/>
  <c r="G13" i="8"/>
  <c r="G18" i="8"/>
  <c r="W14" i="6"/>
  <c r="V14" i="6"/>
  <c r="V61" i="6"/>
  <c r="U60" i="6"/>
  <c r="U61" i="6"/>
  <c r="M87" i="1"/>
  <c r="O80" i="1"/>
  <c r="F6" i="1"/>
  <c r="E20" i="1"/>
  <c r="F20" i="1"/>
  <c r="F2" i="1"/>
  <c r="E16" i="1"/>
  <c r="F16" i="1"/>
  <c r="J10" i="8"/>
  <c r="J18" i="8"/>
  <c r="Q64" i="10"/>
  <c r="AB30" i="1"/>
  <c r="AA33" i="1"/>
  <c r="AB33" i="1"/>
  <c r="R1" i="6"/>
  <c r="AK2" i="9"/>
  <c r="W23" i="10"/>
  <c r="W21" i="10"/>
  <c r="W25" i="10"/>
  <c r="W18" i="10"/>
  <c r="W26" i="10"/>
  <c r="W19" i="10"/>
  <c r="W17" i="10"/>
  <c r="W28" i="10"/>
  <c r="W27" i="10"/>
  <c r="W24" i="10"/>
  <c r="W20" i="10"/>
  <c r="W22" i="10"/>
  <c r="D19" i="1"/>
  <c r="E11" i="8"/>
  <c r="E18" i="8"/>
  <c r="G65" i="10"/>
  <c r="S43" i="10"/>
  <c r="T43" i="10"/>
  <c r="Y25" i="10"/>
  <c r="Y24" i="10"/>
  <c r="Y19" i="10"/>
  <c r="Y18" i="10"/>
  <c r="Y17" i="10"/>
  <c r="Y33" i="10"/>
  <c r="Z33" i="10"/>
  <c r="Y22" i="10"/>
  <c r="Y20" i="10"/>
  <c r="Y27" i="10"/>
  <c r="Y23" i="10"/>
  <c r="Y21" i="10"/>
  <c r="Y26" i="10"/>
  <c r="Y28" i="10"/>
  <c r="I61" i="6"/>
  <c r="I62" i="6"/>
  <c r="I64" i="6"/>
  <c r="U64" i="6"/>
  <c r="C19" i="7"/>
  <c r="E13" i="7"/>
  <c r="E17" i="1"/>
  <c r="F17" i="1"/>
  <c r="F3" i="1"/>
  <c r="G43" i="10"/>
  <c r="H43" i="10"/>
  <c r="H8" i="8"/>
  <c r="H13" i="7"/>
  <c r="I11" i="10"/>
  <c r="J11" i="10"/>
  <c r="I7" i="10"/>
  <c r="J7" i="10"/>
  <c r="I9" i="10"/>
  <c r="J9" i="10"/>
  <c r="I6" i="10"/>
  <c r="J6" i="10"/>
  <c r="J14" i="10"/>
  <c r="I8" i="10"/>
  <c r="J8" i="10"/>
  <c r="I10" i="10"/>
  <c r="J10" i="10"/>
  <c r="I1" i="6"/>
  <c r="K2" i="9"/>
  <c r="S2" i="9"/>
  <c r="L1" i="6"/>
  <c r="J13" i="7"/>
  <c r="J11" i="8"/>
  <c r="Q65" i="10"/>
  <c r="P2" i="9"/>
  <c r="K1" i="6"/>
  <c r="W33" i="10"/>
  <c r="X33" i="10"/>
  <c r="E11" i="10"/>
  <c r="E8" i="10"/>
  <c r="E6" i="10"/>
  <c r="E10" i="10"/>
  <c r="E7" i="10"/>
  <c r="E9" i="10"/>
  <c r="D10" i="8"/>
  <c r="D19" i="8"/>
  <c r="O10" i="7"/>
  <c r="E64" i="10"/>
  <c r="K83" i="1"/>
  <c r="I90" i="1"/>
  <c r="J13" i="8"/>
  <c r="J45" i="5"/>
  <c r="M51" i="10"/>
  <c r="M59" i="10"/>
  <c r="M14" i="10"/>
  <c r="I33" i="10"/>
  <c r="I18" i="8"/>
  <c r="E19" i="8"/>
  <c r="W60" i="6"/>
  <c r="X15" i="6"/>
  <c r="I24" i="1"/>
  <c r="J24" i="1"/>
  <c r="I6" i="1"/>
  <c r="J10" i="1"/>
  <c r="I2" i="1"/>
  <c r="I35" i="1"/>
  <c r="J35" i="1"/>
  <c r="I5" i="1"/>
  <c r="I3" i="1"/>
  <c r="I9" i="1"/>
  <c r="I4" i="1"/>
  <c r="I7" i="1"/>
  <c r="I8" i="1"/>
  <c r="M82" i="1"/>
  <c r="K89" i="1"/>
  <c r="S33" i="10"/>
  <c r="T33" i="10"/>
  <c r="G22" i="1"/>
  <c r="H22" i="1"/>
  <c r="H8" i="1"/>
  <c r="G17" i="1"/>
  <c r="H17" i="1"/>
  <c r="H3" i="1"/>
  <c r="W88" i="1"/>
  <c r="Y81" i="1"/>
  <c r="Y88" i="1"/>
  <c r="J19" i="8"/>
  <c r="H10" i="8"/>
  <c r="H18" i="8"/>
  <c r="M64" i="10"/>
  <c r="H19" i="7"/>
  <c r="M3" i="10"/>
  <c r="AA43" i="10"/>
  <c r="D43" i="10"/>
  <c r="G3" i="10"/>
  <c r="E19" i="7"/>
  <c r="D13" i="7"/>
  <c r="U33" i="10"/>
  <c r="V33" i="10"/>
  <c r="K86" i="1"/>
  <c r="K10" i="1"/>
  <c r="M79" i="1"/>
  <c r="D33" i="10"/>
  <c r="C45" i="10"/>
  <c r="D45" i="10"/>
  <c r="K23" i="10"/>
  <c r="K25" i="10"/>
  <c r="K19" i="10"/>
  <c r="K22" i="10"/>
  <c r="K20" i="10"/>
  <c r="K17" i="10"/>
  <c r="K24" i="10"/>
  <c r="K21" i="10"/>
  <c r="K26" i="10"/>
  <c r="K18" i="10"/>
  <c r="K27" i="10"/>
  <c r="K28" i="10"/>
  <c r="G20" i="1"/>
  <c r="H6" i="1"/>
  <c r="H4" i="1"/>
  <c r="G18" i="1"/>
  <c r="H18" i="1"/>
  <c r="G23" i="1"/>
  <c r="H23" i="1"/>
  <c r="H9" i="1"/>
  <c r="H11" i="8"/>
  <c r="M65" i="10"/>
  <c r="I13" i="8"/>
  <c r="J19" i="7"/>
  <c r="Q3" i="10"/>
  <c r="Q80" i="1"/>
  <c r="O87" i="1"/>
  <c r="V2" i="9"/>
  <c r="M1" i="6"/>
  <c r="D18" i="8"/>
  <c r="O3" i="10"/>
  <c r="I19" i="7"/>
  <c r="E65" i="10"/>
  <c r="D11" i="8"/>
  <c r="D13" i="8"/>
  <c r="O11" i="7"/>
  <c r="O13" i="7"/>
  <c r="G21" i="1"/>
  <c r="H21" i="1"/>
  <c r="H7" i="1"/>
  <c r="G16" i="1"/>
  <c r="H16" i="1"/>
  <c r="H2" i="1"/>
  <c r="H5" i="1"/>
  <c r="G19" i="1"/>
  <c r="K6" i="10"/>
  <c r="L6" i="10"/>
  <c r="K11" i="10"/>
  <c r="L11" i="10"/>
  <c r="K10" i="10"/>
  <c r="L10" i="10"/>
  <c r="L14" i="10"/>
  <c r="K9" i="10"/>
  <c r="L9" i="10"/>
  <c r="K7" i="10"/>
  <c r="L7" i="10"/>
  <c r="K8" i="10"/>
  <c r="L8" i="10"/>
  <c r="AA3" i="10"/>
  <c r="O19" i="7"/>
  <c r="J1" i="6"/>
  <c r="M2" i="9"/>
  <c r="O1" i="6"/>
  <c r="AB2" i="9"/>
  <c r="D19" i="7"/>
  <c r="E3" i="10"/>
  <c r="AB43" i="10"/>
  <c r="O82" i="1"/>
  <c r="M89" i="1"/>
  <c r="J9" i="1"/>
  <c r="I23" i="1"/>
  <c r="J23" i="1"/>
  <c r="I16" i="1"/>
  <c r="J16" i="1"/>
  <c r="J2" i="1"/>
  <c r="H19" i="8"/>
  <c r="J33" i="10"/>
  <c r="I45" i="10"/>
  <c r="J45" i="10"/>
  <c r="F10" i="10"/>
  <c r="Q87" i="1"/>
  <c r="S80" i="1"/>
  <c r="K33" i="10"/>
  <c r="M86" i="1"/>
  <c r="M10" i="1"/>
  <c r="O79" i="1"/>
  <c r="M19" i="10"/>
  <c r="M27" i="10"/>
  <c r="M22" i="10"/>
  <c r="M20" i="10"/>
  <c r="M25" i="10"/>
  <c r="M17" i="10"/>
  <c r="M28" i="10"/>
  <c r="M24" i="10"/>
  <c r="M21" i="10"/>
  <c r="M18" i="10"/>
  <c r="M23" i="10"/>
  <c r="M26" i="10"/>
  <c r="I22" i="1"/>
  <c r="J22" i="1"/>
  <c r="J8" i="1"/>
  <c r="I17" i="1"/>
  <c r="J17" i="1"/>
  <c r="J3" i="1"/>
  <c r="H13" i="8"/>
  <c r="M7" i="10"/>
  <c r="N7" i="10"/>
  <c r="M10" i="10"/>
  <c r="N10" i="10"/>
  <c r="M11" i="10"/>
  <c r="N11" i="10"/>
  <c r="M6" i="10"/>
  <c r="N6" i="10"/>
  <c r="N14" i="10"/>
  <c r="M9" i="10"/>
  <c r="N9" i="10"/>
  <c r="M8" i="10"/>
  <c r="N8" i="10"/>
  <c r="K90" i="1"/>
  <c r="M83" i="1"/>
  <c r="F9" i="10"/>
  <c r="H19" i="1"/>
  <c r="O23" i="10"/>
  <c r="O28" i="10"/>
  <c r="O27" i="10"/>
  <c r="O20" i="10"/>
  <c r="O24" i="10"/>
  <c r="O18" i="10"/>
  <c r="O25" i="10"/>
  <c r="O21" i="10"/>
  <c r="O17" i="10"/>
  <c r="O19" i="10"/>
  <c r="O22" i="10"/>
  <c r="O26" i="10"/>
  <c r="Q27" i="10"/>
  <c r="Q19" i="10"/>
  <c r="Q22" i="10"/>
  <c r="Q24" i="10"/>
  <c r="Q20" i="10"/>
  <c r="Q26" i="10"/>
  <c r="Q17" i="10"/>
  <c r="Q18" i="10"/>
  <c r="Q28" i="10"/>
  <c r="Q25" i="10"/>
  <c r="Q23" i="10"/>
  <c r="Q21" i="10"/>
  <c r="H20" i="1"/>
  <c r="K4" i="1"/>
  <c r="K8" i="1"/>
  <c r="K9" i="1"/>
  <c r="L10" i="1"/>
  <c r="K35" i="1"/>
  <c r="L35" i="1"/>
  <c r="K5" i="1"/>
  <c r="K7" i="1"/>
  <c r="K6" i="1"/>
  <c r="K3" i="1"/>
  <c r="K24" i="1"/>
  <c r="L24" i="1"/>
  <c r="K2" i="1"/>
  <c r="G24" i="10"/>
  <c r="G21" i="10"/>
  <c r="G18" i="10"/>
  <c r="G17" i="10"/>
  <c r="G27" i="10"/>
  <c r="G23" i="10"/>
  <c r="G28" i="10"/>
  <c r="G22" i="10"/>
  <c r="G25" i="10"/>
  <c r="G19" i="10"/>
  <c r="G20" i="10"/>
  <c r="G26" i="10"/>
  <c r="H14" i="10"/>
  <c r="H8" i="10"/>
  <c r="H7" i="10"/>
  <c r="H11" i="10"/>
  <c r="H9" i="10"/>
  <c r="H6" i="10"/>
  <c r="H10" i="10"/>
  <c r="J7" i="1"/>
  <c r="I21" i="1"/>
  <c r="J21" i="1"/>
  <c r="J5" i="1"/>
  <c r="I19" i="1"/>
  <c r="J19" i="1"/>
  <c r="J6" i="1"/>
  <c r="I20" i="1"/>
  <c r="J20" i="1"/>
  <c r="K45" i="5"/>
  <c r="O51" i="10"/>
  <c r="O59" i="10"/>
  <c r="O14" i="10"/>
  <c r="F7" i="10"/>
  <c r="J4" i="1"/>
  <c r="I18" i="1"/>
  <c r="J18" i="1"/>
  <c r="AE2" i="9"/>
  <c r="P1" i="6"/>
  <c r="F8" i="10"/>
  <c r="Q33" i="10"/>
  <c r="R33" i="10"/>
  <c r="O86" i="1"/>
  <c r="O10" i="1"/>
  <c r="Q79" i="1"/>
  <c r="E25" i="10"/>
  <c r="AA25" i="10"/>
  <c r="AB25" i="10"/>
  <c r="E22" i="10"/>
  <c r="AA22" i="10"/>
  <c r="AB22" i="10"/>
  <c r="E21" i="10"/>
  <c r="AA21" i="10"/>
  <c r="AB21" i="10"/>
  <c r="E19" i="10"/>
  <c r="AA19" i="10"/>
  <c r="AB19" i="10"/>
  <c r="E18" i="10"/>
  <c r="AA18" i="10"/>
  <c r="AB18" i="10"/>
  <c r="E17" i="10"/>
  <c r="E20" i="10"/>
  <c r="AA20" i="10"/>
  <c r="AB20" i="10"/>
  <c r="E24" i="10"/>
  <c r="AA24" i="10"/>
  <c r="AB24" i="10"/>
  <c r="E28" i="10"/>
  <c r="AA28" i="10"/>
  <c r="AB28" i="10"/>
  <c r="E27" i="10"/>
  <c r="AA27" i="10"/>
  <c r="AB27" i="10"/>
  <c r="E23" i="10"/>
  <c r="AA23" i="10"/>
  <c r="AB23" i="10"/>
  <c r="E26" i="10"/>
  <c r="AA26" i="10"/>
  <c r="AB26" i="10"/>
  <c r="F14" i="10"/>
  <c r="K20" i="1"/>
  <c r="L20" i="1"/>
  <c r="L6" i="1"/>
  <c r="M90" i="1"/>
  <c r="O83" i="1"/>
  <c r="M4" i="1"/>
  <c r="M24" i="1"/>
  <c r="N24" i="1"/>
  <c r="N10" i="1"/>
  <c r="M5" i="1"/>
  <c r="M3" i="1"/>
  <c r="M2" i="1"/>
  <c r="M9" i="1"/>
  <c r="M7" i="1"/>
  <c r="M6" i="1"/>
  <c r="M8" i="1"/>
  <c r="M35" i="1"/>
  <c r="N35" i="1"/>
  <c r="L45" i="5"/>
  <c r="Q51" i="10"/>
  <c r="Q59" i="10"/>
  <c r="Q14" i="10"/>
  <c r="L3" i="1"/>
  <c r="K17" i="1"/>
  <c r="L17" i="1"/>
  <c r="G33" i="10"/>
  <c r="L2" i="1"/>
  <c r="K16" i="1"/>
  <c r="L16" i="1"/>
  <c r="K21" i="1"/>
  <c r="L21" i="1"/>
  <c r="L7" i="1"/>
  <c r="K23" i="1"/>
  <c r="L23" i="1"/>
  <c r="L9" i="1"/>
  <c r="O33" i="10"/>
  <c r="P33" i="10"/>
  <c r="F6" i="10"/>
  <c r="M33" i="10"/>
  <c r="L33" i="10"/>
  <c r="K45" i="10"/>
  <c r="L45" i="10"/>
  <c r="F11" i="10"/>
  <c r="O89" i="1"/>
  <c r="Q82" i="1"/>
  <c r="L4" i="1"/>
  <c r="K18" i="1"/>
  <c r="L18" i="1"/>
  <c r="O45" i="10"/>
  <c r="P45" i="10"/>
  <c r="O6" i="10"/>
  <c r="O10" i="10"/>
  <c r="P10" i="10"/>
  <c r="O7" i="10"/>
  <c r="O9" i="10"/>
  <c r="P9" i="10"/>
  <c r="P14" i="10"/>
  <c r="O8" i="10"/>
  <c r="O11" i="10"/>
  <c r="P11" i="10"/>
  <c r="L5" i="1"/>
  <c r="K19" i="1"/>
  <c r="L19" i="1"/>
  <c r="L8" i="1"/>
  <c r="K22" i="1"/>
  <c r="L22" i="1"/>
  <c r="N1" i="6"/>
  <c r="Y2" i="9"/>
  <c r="U80" i="1"/>
  <c r="S87" i="1"/>
  <c r="AB38" i="10"/>
  <c r="AB39" i="10"/>
  <c r="AB40" i="10"/>
  <c r="AB36" i="10"/>
  <c r="AB37" i="10"/>
  <c r="AB41" i="10"/>
  <c r="H33" i="10"/>
  <c r="G45" i="10"/>
  <c r="H45" i="10"/>
  <c r="M22" i="1"/>
  <c r="N22" i="1"/>
  <c r="N8" i="1"/>
  <c r="N33" i="10"/>
  <c r="M45" i="10"/>
  <c r="N45" i="10"/>
  <c r="M45" i="5"/>
  <c r="S51" i="10"/>
  <c r="S59" i="10"/>
  <c r="S14" i="10"/>
  <c r="M20" i="1"/>
  <c r="N6" i="1"/>
  <c r="M17" i="1"/>
  <c r="N17" i="1"/>
  <c r="N3" i="1"/>
  <c r="M18" i="1"/>
  <c r="N18" i="1"/>
  <c r="N4" i="1"/>
  <c r="S79" i="1"/>
  <c r="Q86" i="1"/>
  <c r="Q10" i="1"/>
  <c r="U87" i="1"/>
  <c r="W80" i="1"/>
  <c r="P8" i="10"/>
  <c r="N7" i="1"/>
  <c r="M21" i="1"/>
  <c r="N21" i="1"/>
  <c r="M19" i="1"/>
  <c r="N19" i="1"/>
  <c r="N5" i="1"/>
  <c r="Q83" i="1"/>
  <c r="O90" i="1"/>
  <c r="O4" i="1"/>
  <c r="P4" i="1"/>
  <c r="O7" i="1"/>
  <c r="O8" i="1"/>
  <c r="P8" i="1"/>
  <c r="O6" i="1"/>
  <c r="P6" i="1"/>
  <c r="O9" i="1"/>
  <c r="O2" i="1"/>
  <c r="P2" i="1"/>
  <c r="O5" i="1"/>
  <c r="P10" i="1"/>
  <c r="O3" i="1"/>
  <c r="O35" i="1"/>
  <c r="P35" i="1"/>
  <c r="Q9" i="10"/>
  <c r="R9" i="10"/>
  <c r="Q10" i="10"/>
  <c r="Q7" i="10"/>
  <c r="R7" i="10"/>
  <c r="Q11" i="10"/>
  <c r="R11" i="10"/>
  <c r="Q6" i="10"/>
  <c r="R6" i="10"/>
  <c r="Q45" i="10"/>
  <c r="R45" i="10"/>
  <c r="R14" i="10"/>
  <c r="Q8" i="10"/>
  <c r="R8" i="10"/>
  <c r="N2" i="1"/>
  <c r="M16" i="1"/>
  <c r="N16" i="1"/>
  <c r="P7" i="10"/>
  <c r="P6" i="10"/>
  <c r="S82" i="1"/>
  <c r="Q89" i="1"/>
  <c r="N9" i="1"/>
  <c r="M23" i="1"/>
  <c r="N23" i="1"/>
  <c r="E33" i="10"/>
  <c r="AA17" i="10"/>
  <c r="P3" i="1"/>
  <c r="R10" i="10"/>
  <c r="Q2" i="1"/>
  <c r="R2" i="1"/>
  <c r="Q7" i="1"/>
  <c r="R7" i="1"/>
  <c r="Q5" i="1"/>
  <c r="R5" i="1"/>
  <c r="Q9" i="1"/>
  <c r="R9" i="1"/>
  <c r="Q4" i="1"/>
  <c r="R4" i="1"/>
  <c r="Q8" i="1"/>
  <c r="Q3" i="1"/>
  <c r="R3" i="1"/>
  <c r="Q6" i="1"/>
  <c r="R6" i="1"/>
  <c r="R10" i="1"/>
  <c r="Q35" i="1"/>
  <c r="R35" i="1"/>
  <c r="N20" i="1"/>
  <c r="AA20" i="1"/>
  <c r="AB20" i="1"/>
  <c r="P9" i="1"/>
  <c r="AB17" i="10"/>
  <c r="AA33" i="10"/>
  <c r="AB33" i="10"/>
  <c r="P5" i="1"/>
  <c r="Q90" i="1"/>
  <c r="S83" i="1"/>
  <c r="AA19" i="1"/>
  <c r="AB19" i="1"/>
  <c r="S86" i="1"/>
  <c r="S10" i="1"/>
  <c r="U79" i="1"/>
  <c r="S7" i="10"/>
  <c r="T7" i="10"/>
  <c r="S6" i="10"/>
  <c r="S9" i="10"/>
  <c r="T9" i="10"/>
  <c r="S45" i="10"/>
  <c r="T45" i="10"/>
  <c r="T14" i="10"/>
  <c r="S8" i="10"/>
  <c r="S10" i="10"/>
  <c r="T10" i="10"/>
  <c r="S11" i="10"/>
  <c r="T11" i="10"/>
  <c r="F33" i="10"/>
  <c r="E45" i="10"/>
  <c r="F45" i="10"/>
  <c r="U82" i="1"/>
  <c r="S89" i="1"/>
  <c r="P7" i="1"/>
  <c r="W87" i="1"/>
  <c r="Y80" i="1"/>
  <c r="Y87" i="1"/>
  <c r="N45" i="5"/>
  <c r="U51" i="10"/>
  <c r="U59" i="10"/>
  <c r="U14" i="10"/>
  <c r="U89" i="1"/>
  <c r="W82" i="1"/>
  <c r="W79" i="1"/>
  <c r="U86" i="1"/>
  <c r="U10" i="1"/>
  <c r="S5" i="1"/>
  <c r="T5" i="1"/>
  <c r="S4" i="1"/>
  <c r="T4" i="1"/>
  <c r="S8" i="1"/>
  <c r="T8" i="1"/>
  <c r="S9" i="1"/>
  <c r="T10" i="1"/>
  <c r="S2" i="1"/>
  <c r="S6" i="1"/>
  <c r="S7" i="1"/>
  <c r="S3" i="1"/>
  <c r="T3" i="1"/>
  <c r="S35" i="1"/>
  <c r="T35" i="1"/>
  <c r="R8" i="1"/>
  <c r="T6" i="10"/>
  <c r="U8" i="10"/>
  <c r="V8" i="10"/>
  <c r="V14" i="10"/>
  <c r="U10" i="10"/>
  <c r="V10" i="10"/>
  <c r="U11" i="10"/>
  <c r="V11" i="10"/>
  <c r="U9" i="10"/>
  <c r="V9" i="10"/>
  <c r="U7" i="10"/>
  <c r="U45" i="10"/>
  <c r="V45" i="10"/>
  <c r="U6" i="10"/>
  <c r="V6" i="10"/>
  <c r="T8" i="10"/>
  <c r="O45" i="5"/>
  <c r="Y51" i="10"/>
  <c r="Y59" i="10"/>
  <c r="Y14" i="10"/>
  <c r="W51" i="10"/>
  <c r="W59" i="10"/>
  <c r="W14" i="10"/>
  <c r="U83" i="1"/>
  <c r="S90" i="1"/>
  <c r="T7" i="1"/>
  <c r="V7" i="10"/>
  <c r="T6" i="1"/>
  <c r="W86" i="1"/>
  <c r="W10" i="1"/>
  <c r="Y79" i="1"/>
  <c r="Y86" i="1"/>
  <c r="Y10" i="1"/>
  <c r="Y6" i="10"/>
  <c r="Z6" i="10"/>
  <c r="Y11" i="10"/>
  <c r="Z11" i="10"/>
  <c r="Y7" i="10"/>
  <c r="Z7" i="10"/>
  <c r="Z14" i="10"/>
  <c r="Y45" i="10"/>
  <c r="Z45" i="10"/>
  <c r="Y9" i="10"/>
  <c r="Z9" i="10"/>
  <c r="Y10" i="10"/>
  <c r="Z10" i="10"/>
  <c r="Y8" i="10"/>
  <c r="Z8" i="10"/>
  <c r="T9" i="1"/>
  <c r="T2" i="1"/>
  <c r="W89" i="1"/>
  <c r="Y82" i="1"/>
  <c r="Y89" i="1"/>
  <c r="W83" i="1"/>
  <c r="U90" i="1"/>
  <c r="U35" i="1"/>
  <c r="V35" i="1"/>
  <c r="U6" i="1"/>
  <c r="V6" i="1"/>
  <c r="U2" i="1"/>
  <c r="V2" i="1"/>
  <c r="U5" i="1"/>
  <c r="U9" i="1"/>
  <c r="V9" i="1"/>
  <c r="U3" i="1"/>
  <c r="U4" i="1"/>
  <c r="U7" i="1"/>
  <c r="V7" i="1"/>
  <c r="V10" i="1"/>
  <c r="U8" i="1"/>
  <c r="V8" i="1"/>
  <c r="W10" i="10"/>
  <c r="X10" i="10"/>
  <c r="W8" i="10"/>
  <c r="W7" i="10"/>
  <c r="X7" i="10"/>
  <c r="X14" i="10"/>
  <c r="W45" i="10"/>
  <c r="X45" i="10"/>
  <c r="W11" i="10"/>
  <c r="W6" i="10"/>
  <c r="W9" i="10"/>
  <c r="V5" i="1"/>
  <c r="Y5" i="1"/>
  <c r="Z5" i="1"/>
  <c r="Z10" i="1"/>
  <c r="Y8" i="1"/>
  <c r="Z8" i="1"/>
  <c r="Y6" i="1"/>
  <c r="Z6" i="1"/>
  <c r="Y3" i="1"/>
  <c r="Z3" i="1"/>
  <c r="Y2" i="1"/>
  <c r="Z2" i="1"/>
  <c r="Y9" i="1"/>
  <c r="Z9" i="1"/>
  <c r="Y35" i="1"/>
  <c r="Z35" i="1"/>
  <c r="Y7" i="1"/>
  <c r="Z7" i="1"/>
  <c r="Y4" i="1"/>
  <c r="Z4" i="1"/>
  <c r="AA7" i="10"/>
  <c r="AB7" i="10"/>
  <c r="X9" i="10"/>
  <c r="AA9" i="10"/>
  <c r="AB9" i="10"/>
  <c r="AA10" i="10"/>
  <c r="AB10" i="10"/>
  <c r="V4" i="1"/>
  <c r="W90" i="1"/>
  <c r="Y83" i="1"/>
  <c r="Y90" i="1"/>
  <c r="X10" i="1"/>
  <c r="W9" i="1"/>
  <c r="X9" i="1"/>
  <c r="W8" i="1"/>
  <c r="W3" i="1"/>
  <c r="X3" i="1"/>
  <c r="W7" i="1"/>
  <c r="X7" i="1"/>
  <c r="W4" i="1"/>
  <c r="X4" i="1"/>
  <c r="W35" i="1"/>
  <c r="X35" i="1"/>
  <c r="W5" i="1"/>
  <c r="X5" i="1"/>
  <c r="W6" i="1"/>
  <c r="X6" i="1"/>
  <c r="W2" i="1"/>
  <c r="V3" i="1"/>
  <c r="AA3" i="1"/>
  <c r="AB3" i="1"/>
  <c r="AA9" i="1"/>
  <c r="AB9" i="1"/>
  <c r="AA6" i="1"/>
  <c r="AB6" i="1"/>
  <c r="AA7" i="1"/>
  <c r="AB7" i="1"/>
  <c r="X6" i="10"/>
  <c r="AA6" i="10"/>
  <c r="X11" i="10"/>
  <c r="AA11" i="10"/>
  <c r="AB11" i="10"/>
  <c r="X8" i="10"/>
  <c r="AA8" i="10"/>
  <c r="AB8" i="10"/>
  <c r="X8" i="1"/>
  <c r="AA8" i="1"/>
  <c r="AB8" i="1"/>
  <c r="X2" i="1"/>
  <c r="AA2" i="1"/>
  <c r="AA4" i="1"/>
  <c r="AB4" i="1"/>
  <c r="AA5" i="1"/>
  <c r="AB5" i="1"/>
  <c r="AB6" i="10"/>
  <c r="AA14" i="10"/>
  <c r="AB14" i="10"/>
  <c r="AA45" i="10"/>
  <c r="AB45" i="10"/>
  <c r="AB2" i="1"/>
  <c r="AA10" i="1"/>
  <c r="AB10" i="1"/>
  <c r="AA35" i="1"/>
  <c r="AB35" i="1"/>
</calcChain>
</file>

<file path=xl/comments1.xml><?xml version="1.0" encoding="utf-8"?>
<comments xmlns="http://schemas.openxmlformats.org/spreadsheetml/2006/main">
  <authors>
    <author>Daniel Look</author>
  </authors>
  <commentList>
    <comment ref="B51" authorId="0">
      <text>
        <r>
          <rPr>
            <b/>
            <sz val="9"/>
            <color indexed="81"/>
            <rFont val="Tahoma"/>
            <charset val="1"/>
          </rPr>
          <t>Daniel Look:</t>
        </r>
        <r>
          <rPr>
            <sz val="9"/>
            <color indexed="81"/>
            <rFont val="Tahoma"/>
            <charset val="1"/>
          </rPr>
          <t xml:space="preserve">
This is guest sales as a factor of NLCS cards and cash sales</t>
        </r>
      </text>
    </comment>
    <comment ref="B64" authorId="0">
      <text>
        <r>
          <rPr>
            <b/>
            <sz val="9"/>
            <color indexed="81"/>
            <rFont val="Tahoma"/>
            <charset val="1"/>
          </rPr>
          <t>Daniel Look:</t>
        </r>
        <r>
          <rPr>
            <sz val="9"/>
            <color indexed="81"/>
            <rFont val="Tahoma"/>
            <charset val="1"/>
          </rPr>
          <t xml:space="preserve">
This is guest sales as a factor of NLCS cards and cash sales</t>
        </r>
      </text>
    </comment>
  </commentList>
</comments>
</file>

<file path=xl/comments2.xml><?xml version="1.0" encoding="utf-8"?>
<comments xmlns="http://schemas.openxmlformats.org/spreadsheetml/2006/main">
  <authors>
    <author>Daniel Look</author>
  </authors>
  <commentList>
    <comment ref="B28" authorId="0">
      <text>
        <r>
          <rPr>
            <b/>
            <sz val="8"/>
            <color indexed="81"/>
            <rFont val="Tahoma"/>
            <family val="2"/>
          </rPr>
          <t>Daniel Look:</t>
        </r>
        <r>
          <rPr>
            <sz val="8"/>
            <color indexed="81"/>
            <rFont val="Tahoma"/>
            <family val="2"/>
          </rPr>
          <t xml:space="preserve">
Maryann
</t>
        </r>
      </text>
    </comment>
    <comment ref="B31" authorId="0">
      <text>
        <r>
          <rPr>
            <b/>
            <sz val="8"/>
            <color indexed="81"/>
            <rFont val="Tahoma"/>
            <family val="2"/>
          </rPr>
          <t>Daniel Look:</t>
        </r>
        <r>
          <rPr>
            <sz val="8"/>
            <color indexed="81"/>
            <rFont val="Tahoma"/>
            <family val="2"/>
          </rPr>
          <t xml:space="preserve">
This position moves up to HCC for evening service.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>Daniel Look:</t>
        </r>
        <r>
          <rPr>
            <sz val="8"/>
            <color indexed="81"/>
            <rFont val="Tahoma"/>
            <family val="2"/>
          </rPr>
          <t xml:space="preserve">
This position moves up to HCC for evening service.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Daniel Look:</t>
        </r>
        <r>
          <rPr>
            <sz val="8"/>
            <color indexed="81"/>
            <rFont val="Tahoma"/>
            <family val="2"/>
          </rPr>
          <t xml:space="preserve">
This position moves up to HCC for evening service.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C106" authorId="0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E106" authorId="0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G106" authorId="0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I106" authorId="0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106" authorId="0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M106" authorId="0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O106" authorId="0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Q106" authorId="0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S106" authorId="0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U106" authorId="0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W106" authorId="0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Y106" authorId="0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<sst xmlns="http://schemas.openxmlformats.org/spreadsheetml/2006/main" count="474" uniqueCount="287">
  <si>
    <t>PERIOD</t>
  </si>
  <si>
    <t>1</t>
  </si>
  <si>
    <t>CPM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</si>
  <si>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</si>
  <si>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</si>
  <si>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</si>
  <si>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</si>
  <si>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</si>
  <si>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</si>
  <si>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</si>
  <si>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</si>
  <si>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</si>
  <si>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</si>
  <si>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</si>
  <si>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</si>
  <si>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</si>
  <si>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</si>
  <si>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</si>
  <si>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</si>
  <si>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</si>
  <si>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</si>
  <si>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</si>
  <si>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</si>
  <si>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</si>
  <si>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</si>
  <si>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</si>
  <si>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ANNUAL</t>
  </si>
  <si>
    <t>TOTAL MEALS</t>
  </si>
  <si>
    <t>FOOD COST</t>
  </si>
  <si>
    <t>COFFE,TEA</t>
  </si>
  <si>
    <t>ICE CREAM</t>
  </si>
  <si>
    <t>DAIRY PRODUCTS</t>
  </si>
  <si>
    <t>MEAT,FISH,POULTRY</t>
  </si>
  <si>
    <t>SUNDRIES</t>
  </si>
  <si>
    <t>FOUNTAIN SUPPLIES</t>
  </si>
  <si>
    <t>FRESH PRODUCE</t>
  </si>
  <si>
    <t xml:space="preserve">BAKERY </t>
  </si>
  <si>
    <t>TOTAL FOOD COST</t>
  </si>
  <si>
    <t>INSURANCE</t>
  </si>
  <si>
    <t>PAYROLL TAXES</t>
  </si>
  <si>
    <t>OPERATING COSTS</t>
  </si>
  <si>
    <t>CLEANING SUPPLIES</t>
  </si>
  <si>
    <t>PAPER SUPPLIES</t>
  </si>
  <si>
    <t>LINEN SUPPLIES</t>
  </si>
  <si>
    <t>KITCHEN EQUIP./MAINT</t>
  </si>
  <si>
    <t>KITCHEN EQUIP./REPLC</t>
  </si>
  <si>
    <t>CONTRACT LABOR</t>
  </si>
  <si>
    <t>VILLAGE EVENTS</t>
  </si>
  <si>
    <t>UNIFORMS</t>
  </si>
  <si>
    <t>FOOD REQUISITIONS</t>
  </si>
  <si>
    <t>TOTAL OPERATING COSTS</t>
  </si>
  <si>
    <t>G&amp;A EXPENSE</t>
  </si>
  <si>
    <t>OFFICE EXPENSE</t>
  </si>
  <si>
    <t>TELEPHONE</t>
  </si>
  <si>
    <t>VILLAGE STORE EXPENSES</t>
  </si>
  <si>
    <t>TOTAL G&amp;A EXPENSE</t>
  </si>
  <si>
    <t>FEES &amp; EXPENSES</t>
  </si>
  <si>
    <t>TOTAL EXPENSES</t>
  </si>
  <si>
    <t>DAILY PRODUCTION</t>
  </si>
  <si>
    <t>PRODUCTION BY MEAL</t>
  </si>
  <si>
    <t>BREAKFAST</t>
  </si>
  <si>
    <t>LUNCH</t>
  </si>
  <si>
    <t>DINNER</t>
  </si>
  <si>
    <t>FOOD COST CALCULATIONS</t>
  </si>
  <si>
    <t>ANNUAL FOOD COST INFLATION FACTOR</t>
  </si>
  <si>
    <t>COST PER MEAL</t>
  </si>
  <si>
    <t>SUPPLEMENTS</t>
  </si>
  <si>
    <t>GUEST MEALS</t>
  </si>
  <si>
    <t>STAFF MEALS</t>
  </si>
  <si>
    <t>COST FACTORS</t>
  </si>
  <si>
    <t>COFFE TEA</t>
  </si>
  <si>
    <t>STAFF INSURANCE</t>
  </si>
  <si>
    <t>TRAINING/TRAVEL</t>
  </si>
  <si>
    <t>EMPLOYEE BENEFITS</t>
  </si>
  <si>
    <t>KITCHEN EQUIP/REPLACE</t>
  </si>
  <si>
    <t>FOUNTAIN</t>
  </si>
  <si>
    <t>BAKERY</t>
  </si>
  <si>
    <t>FOOD COST INFLATION</t>
  </si>
  <si>
    <t>MSPLHW</t>
  </si>
  <si>
    <t>OPERATING DAYS</t>
  </si>
  <si>
    <t>SEATS IN SERVICE @ DINNER MEAL</t>
  </si>
  <si>
    <t>5:00-5:30</t>
  </si>
  <si>
    <t>5:30-6:00</t>
  </si>
  <si>
    <t>6:00-6:30</t>
  </si>
  <si>
    <t>6:30-7:00</t>
  </si>
  <si>
    <t>7:00-7:30</t>
  </si>
  <si>
    <t>PERCENTAGE IN SERVICE</t>
  </si>
  <si>
    <t xml:space="preserve"> </t>
  </si>
  <si>
    <t>MEAL COUNTS</t>
  </si>
  <si>
    <t>MEETING &amp; SEMINARS</t>
  </si>
  <si>
    <t>OFFICE SUPPLIES</t>
  </si>
  <si>
    <t>COMPUTER SUPPLIES</t>
  </si>
  <si>
    <t>LINERS</t>
  </si>
  <si>
    <t>FLATWARE</t>
  </si>
  <si>
    <t>CHINA/GLASSWARE</t>
  </si>
  <si>
    <t>SMALLWARES</t>
  </si>
  <si>
    <t>CONSULTANTS</t>
  </si>
  <si>
    <t>EQUIPMENT RENTAL</t>
  </si>
  <si>
    <t>DUES/LICENSE/SUBSCR</t>
  </si>
  <si>
    <t>RECRUITMENT</t>
  </si>
  <si>
    <t>OTHER EXPENSES</t>
  </si>
  <si>
    <t>POSITION</t>
  </si>
  <si>
    <t>SCHEDULED</t>
  </si>
  <si>
    <t>HOURS/</t>
  </si>
  <si>
    <t>DAYS/</t>
  </si>
  <si>
    <t>TOTAL</t>
  </si>
  <si>
    <t>FTE'S</t>
  </si>
  <si>
    <t>HOURS</t>
  </si>
  <si>
    <t>DAY</t>
  </si>
  <si>
    <t>WEEK</t>
  </si>
  <si>
    <t>HOURLY</t>
  </si>
  <si>
    <t>RATE</t>
  </si>
  <si>
    <t>WAGES</t>
  </si>
  <si>
    <t>NOON</t>
  </si>
  <si>
    <t>EVENING</t>
  </si>
  <si>
    <t>%</t>
  </si>
  <si>
    <t>8:30 AM - 5:30 PM</t>
  </si>
  <si>
    <t>6:00 AM - 2:30 PM</t>
  </si>
  <si>
    <t>8:30AM - 5:00PM</t>
  </si>
  <si>
    <t>4:00 PM - 8:00 PM</t>
  </si>
  <si>
    <t>ACTIVE LIFESTYLE</t>
  </si>
  <si>
    <t>IL &amp; AL &amp; SNF &amp; MEMORY</t>
  </si>
  <si>
    <t>SNF</t>
  </si>
  <si>
    <t>FOOD COST INFLATION FACTOR</t>
  </si>
  <si>
    <t>GUEST MEALS - DAILY AVG.</t>
  </si>
  <si>
    <t>NON-CONSUMABLES</t>
  </si>
  <si>
    <t>NON-PRODUCTIVE FACTOR</t>
  </si>
  <si>
    <t xml:space="preserve">NON-PRODUCTIVE </t>
  </si>
  <si>
    <t>WEEKLY</t>
  </si>
  <si>
    <t>7:00 AM - 3:30 PM</t>
  </si>
  <si>
    <t>10:30 AM - 7:00 PM</t>
  </si>
  <si>
    <t>INDEPENDENT LIVING</t>
  </si>
  <si>
    <t>UNASSIGNED</t>
  </si>
  <si>
    <t>PRODUCTION FACTORING</t>
  </si>
  <si>
    <t>MEAL COUNT ASSUMPTIONS</t>
  </si>
  <si>
    <t>IL MEALS PER DAY</t>
  </si>
  <si>
    <t>MEALS PER DAY</t>
  </si>
  <si>
    <t>12:00 PM - 8:30 PM</t>
  </si>
  <si>
    <t>TOTAL IL RESIDENTS</t>
  </si>
  <si>
    <t>IL MEAL PARTICIPATION</t>
  </si>
  <si>
    <t>IL</t>
  </si>
  <si>
    <t>MTH HRS</t>
  </si>
  <si>
    <t>MTH $$</t>
  </si>
  <si>
    <t>DAYS PER</t>
  </si>
  <si>
    <t>MONTH</t>
  </si>
  <si>
    <t>Guest Meal %</t>
  </si>
  <si>
    <t xml:space="preserve">Staff Meal % </t>
  </si>
  <si>
    <t>TOTAL RESIDENT CENSUS</t>
  </si>
  <si>
    <t>Exempt Management</t>
  </si>
  <si>
    <t>DAILY</t>
  </si>
  <si>
    <t>COST</t>
  </si>
  <si>
    <t>CENSUS</t>
  </si>
  <si>
    <t>AL</t>
  </si>
  <si>
    <t>WEEKS PER MONTH</t>
  </si>
  <si>
    <t>TOTAL UNITS</t>
  </si>
  <si>
    <t>FTE's INCLUDING MANAGEMENT</t>
  </si>
  <si>
    <t>M(EALS) S(ERVED) P(ER) H(OUR)</t>
  </si>
  <si>
    <t xml:space="preserve">HEALTH CARE </t>
  </si>
  <si>
    <t xml:space="preserve"> MEAL PARTICIPATION</t>
  </si>
  <si>
    <t>GUEST</t>
  </si>
  <si>
    <t>STAFF</t>
  </si>
  <si>
    <t>Management</t>
  </si>
  <si>
    <t>MONTHLY MEAL COUNTS</t>
  </si>
  <si>
    <t>FOOD COST % FACTORS</t>
  </si>
  <si>
    <t>TOTAL NON-CONSUMABLES</t>
  </si>
  <si>
    <t>LABOR COSTS</t>
  </si>
  <si>
    <t>MANAGEMENT</t>
  </si>
  <si>
    <t>LINE STAFF</t>
  </si>
  <si>
    <t>TOTAL LABOR</t>
  </si>
  <si>
    <t>EMPLOYEE APPRECIATION</t>
  </si>
  <si>
    <t>PROFESSIONAL DEVELOPMENT</t>
  </si>
  <si>
    <t>CHINA, GLASSWARE, FLATWARE</t>
  </si>
  <si>
    <t>PRINTING EXPENSES</t>
  </si>
  <si>
    <t>OVERTIME</t>
  </si>
  <si>
    <t>KITCHEN SUPPLIES</t>
  </si>
  <si>
    <t>PUBLICATIONS</t>
  </si>
  <si>
    <t>MEAT</t>
  </si>
  <si>
    <t>SEAFOOD</t>
  </si>
  <si>
    <t>PRODUCE</t>
  </si>
  <si>
    <t>DAIRY</t>
  </si>
  <si>
    <t>OTHER</t>
  </si>
  <si>
    <t>DRY &amp; CANNED GOODS</t>
  </si>
  <si>
    <t xml:space="preserve">  .</t>
  </si>
  <si>
    <t>Production</t>
  </si>
  <si>
    <t>Utility Supervisor</t>
  </si>
  <si>
    <t>OPEN</t>
  </si>
  <si>
    <t>11:30 AM - 8:00 PM</t>
  </si>
  <si>
    <t>11:00 AM - 7:30 PM</t>
  </si>
  <si>
    <t>OCCUPANCY FACTORS</t>
  </si>
  <si>
    <t>HCC &amp; AL MEALS PER DAY</t>
  </si>
  <si>
    <t>UPDATED</t>
  </si>
  <si>
    <t>IL APTS.</t>
  </si>
  <si>
    <t>CONSULTING DIETICIAN</t>
  </si>
  <si>
    <t>DINING ROOM UTILIZATION</t>
  </si>
  <si>
    <t>IL Avg Meals per Day</t>
  </si>
  <si>
    <t>IL Sold Unit Seasonal Occupancy Factors</t>
  </si>
  <si>
    <t xml:space="preserve">UNIT </t>
  </si>
  <si>
    <t>DBL</t>
  </si>
  <si>
    <t>FLOOR SNACKS</t>
  </si>
  <si>
    <t>MGT Daily</t>
  </si>
  <si>
    <t>Staff Daily</t>
  </si>
  <si>
    <t>TOTAL SNF RESIDENTS</t>
  </si>
  <si>
    <t>TOTAL AL RESIDENTS</t>
  </si>
  <si>
    <t>AM Cook Main Kitchen</t>
  </si>
  <si>
    <t>PM Line Cook</t>
  </si>
  <si>
    <t>PM Cook</t>
  </si>
  <si>
    <t>AM Server</t>
  </si>
  <si>
    <t>PM Server</t>
  </si>
  <si>
    <t>AM Server / Cashier</t>
  </si>
  <si>
    <t>Server PM</t>
  </si>
  <si>
    <t>AM Utility/Porter</t>
  </si>
  <si>
    <t>PM Utility/Pots &amp; Pans</t>
  </si>
  <si>
    <t>Catering &amp; Service Manager</t>
  </si>
  <si>
    <t>SEPT</t>
  </si>
  <si>
    <t>OCT</t>
  </si>
  <si>
    <t>NOV</t>
  </si>
  <si>
    <t>DEC</t>
  </si>
  <si>
    <t>5:30 AM - 2:00 PM</t>
  </si>
  <si>
    <t>AM Cook</t>
  </si>
  <si>
    <t>6:30 AM - 3:00 PM</t>
  </si>
  <si>
    <t>Café</t>
  </si>
  <si>
    <t>Server AM</t>
  </si>
  <si>
    <t>Cashier</t>
  </si>
  <si>
    <t>Service - Dining Room</t>
  </si>
  <si>
    <t>FTE'S - PRODUCTIVE</t>
  </si>
  <si>
    <t>FTE'S MANAGEMENT</t>
  </si>
  <si>
    <t>Server PM / Cashier</t>
  </si>
  <si>
    <t>JAN</t>
  </si>
  <si>
    <t>FEB</t>
  </si>
  <si>
    <t>MAR</t>
  </si>
  <si>
    <t>AUG</t>
  </si>
  <si>
    <t>TOTAL DAILY FTE'S</t>
  </si>
  <si>
    <t>TOTAL HOURS - LESS MGT</t>
  </si>
  <si>
    <t>DAILY HOURS - LESS MGT</t>
  </si>
  <si>
    <t>AM Prep/Catering</t>
  </si>
  <si>
    <t>IL APARTMENTS</t>
  </si>
  <si>
    <t>IL COTTAGES</t>
  </si>
  <si>
    <t>IL RENTAL</t>
  </si>
  <si>
    <t>SNF SMALL HOUSE</t>
  </si>
  <si>
    <t>AL MS SMALL HOUSE</t>
  </si>
  <si>
    <t>SMALL HOUSE</t>
  </si>
  <si>
    <t>PM Hostess</t>
  </si>
  <si>
    <t>PM Waiter/Waitress 1</t>
  </si>
  <si>
    <t>PM Waiter/Waitress 2</t>
  </si>
  <si>
    <t>PM Waiter/Waitress 3</t>
  </si>
  <si>
    <t>PM Waiter/Waitress 4</t>
  </si>
  <si>
    <t>PM Waiter/Waitress 5</t>
  </si>
  <si>
    <t xml:space="preserve">PM Waiter/Waitress 6 </t>
  </si>
  <si>
    <t>PM Runner Bus 1</t>
  </si>
  <si>
    <t>PM Runner Bus 2</t>
  </si>
  <si>
    <t>Lounge</t>
  </si>
  <si>
    <t>Bartender Mon-Fri</t>
  </si>
  <si>
    <t>Lounge Server Mon-Fri</t>
  </si>
  <si>
    <t>5:00 PM - 9:00 PM</t>
  </si>
  <si>
    <t>Bartender Sat &amp; Sun</t>
  </si>
  <si>
    <t>Lounge Server Sat &amp; Sun</t>
  </si>
  <si>
    <t>2:30 PM - 11:00 PM</t>
  </si>
  <si>
    <r>
      <t>Utility</t>
    </r>
    <r>
      <rPr>
        <sz val="11"/>
        <rFont val="Times New Roman"/>
        <family val="1"/>
      </rPr>
      <t xml:space="preserve"> </t>
    </r>
  </si>
  <si>
    <t>6:00 AM - 10:30 AM</t>
  </si>
  <si>
    <t>PUB</t>
  </si>
  <si>
    <t>Aministrative Manager</t>
  </si>
  <si>
    <t>Sous Chef</t>
  </si>
  <si>
    <t>Production Manager/Executive Chef</t>
  </si>
  <si>
    <t>AVG MEALS PER DAY</t>
  </si>
  <si>
    <t>PM Waiter/Waitress 7</t>
  </si>
  <si>
    <t>PM Waiter/Waitress 8</t>
  </si>
  <si>
    <t>PM Waiter/Waitress 9</t>
  </si>
  <si>
    <t>PM Waiter/Waitress 10</t>
  </si>
  <si>
    <t>PM Waiter/Waitress 11</t>
  </si>
  <si>
    <t>12:00 AM - 8:30 PM</t>
  </si>
  <si>
    <t>AM Salad/Baker</t>
  </si>
  <si>
    <t>VERSION 15.1</t>
  </si>
  <si>
    <t>COUNT</t>
  </si>
  <si>
    <t>CHECK</t>
  </si>
  <si>
    <t>CHECK AVG</t>
  </si>
  <si>
    <t>BRK</t>
  </si>
  <si>
    <t>IL BREAKFAST</t>
  </si>
  <si>
    <t>IL LUNCH</t>
  </si>
  <si>
    <t>IL DINNER</t>
  </si>
  <si>
    <t>STAFF BREAKFAST</t>
  </si>
  <si>
    <t>STAFF LUNCH</t>
  </si>
  <si>
    <t>STAFF DINNER</t>
  </si>
  <si>
    <t>GUEST BREAKFAST</t>
  </si>
  <si>
    <t>GUEST LUNCH</t>
  </si>
  <si>
    <t>GUEST DINNER</t>
  </si>
  <si>
    <t>AVERAGE $$ OF TRANSACTIONS</t>
  </si>
  <si>
    <t>AVERAGE # DAILY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</si>
</sst>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164" formatCode="0_)"/>
    <numFmt numFmtId="165" formatCode="0.000_)"/>
    <numFmt numFmtId="166" formatCode="0.00_)"/>
    <numFmt numFmtId="167" formatCode="0.0%"/>
    <numFmt numFmtId="168" formatCode="0.000"/>
    <numFmt numFmtId="169" formatCode="0.0"/>
    <numFmt numFmtId="170" formatCode="&quot;$&quot;#,##0.00"/>
    <numFmt numFmtId="171" formatCode="&quot;$&quot;#,##0"/>
    <numFmt numFmtId="172" formatCode="&quot;$&quot;#,##0.000"/>
    <numFmt numFmtId="173" formatCode="#,##0.0"/>
    <numFmt numFmtId="174" formatCode="#,##0.0000"/>
  </numFmts>
  <fonts count="28" x14ac:knownFonts="1">
    <font>
      <sz val="12"/>
      <name val="Times New Roman"/>
    </font>
    <font>
      <sz val="10"/>
      <name val="Times New Roman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81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8"/>
      <color indexed="81"/>
      <name val="Tahoma"/>
      <family val="2"/>
    </font>
    <font>
      <sz val="9"/>
      <color indexed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Garamond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0">
    <fill>
      <patternFill patternType="none"/>
    </fill>
    <fill>
      <patternFill patternType="gray125"/>
    </fill>
    <fill>
      <patternFill patternType="gray0625">
        <fgColor indexed="8"/>
      </patternFill>
    </fill>
    <fill>
      <patternFill patternType="lightUp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lightDown"/>
    </fill>
    <fill>
      <patternFill patternType="lightUp"/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8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1" xfId="0" applyFont="1" applyBorder="1" applyAlignment="1" applyProtection="1">
      <alignment horizontal="center"/>
    </xf>
    <xf numFmtId="164" fontId="3" fillId="0" borderId="2" xfId="0" applyNumberFormat="1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Alignment="1" applyProtection="1">
      <alignment horizontal="center"/>
    </xf>
    <xf numFmtId="164" fontId="3" fillId="0" borderId="5" xfId="0" applyNumberFormat="1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164" fontId="3" fillId="0" borderId="0" xfId="0" applyNumberFormat="1" applyFont="1" applyProtection="1"/>
    <xf numFmtId="164" fontId="2" fillId="2" borderId="7" xfId="0" applyNumberFormat="1" applyFont="1" applyFill="1" applyBorder="1" applyProtection="1"/>
    <xf numFmtId="0" fontId="3" fillId="0" borderId="8" xfId="0" applyFont="1" applyBorder="1" applyProtection="1"/>
    <xf numFmtId="165" fontId="3" fillId="0" borderId="2" xfId="0" applyNumberFormat="1" applyFont="1" applyBorder="1" applyProtection="1"/>
    <xf numFmtId="165" fontId="3" fillId="0" borderId="6" xfId="0" applyNumberFormat="1" applyFont="1" applyBorder="1" applyProtection="1"/>
    <xf numFmtId="165" fontId="3" fillId="0" borderId="5" xfId="0" applyNumberFormat="1" applyFont="1" applyBorder="1" applyProtection="1"/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3" fillId="0" borderId="0" xfId="0" applyNumberFormat="1" applyFont="1" applyProtection="1"/>
    <xf numFmtId="165" fontId="3" fillId="0" borderId="10" xfId="0" applyNumberFormat="1" applyFont="1" applyBorder="1" applyProtection="1"/>
    <xf numFmtId="165" fontId="3" fillId="0" borderId="3" xfId="0" applyNumberFormat="1" applyFont="1" applyBorder="1" applyProtection="1"/>
    <xf numFmtId="165" fontId="2" fillId="2" borderId="11" xfId="0" applyNumberFormat="1" applyFont="1" applyFill="1" applyBorder="1" applyProtection="1"/>
    <xf numFmtId="164" fontId="2" fillId="2" borderId="12" xfId="0" applyNumberFormat="1" applyFont="1" applyFill="1" applyBorder="1" applyProtection="1"/>
    <xf numFmtId="165" fontId="2" fillId="2" borderId="12" xfId="0" applyNumberFormat="1" applyFont="1" applyFill="1" applyBorder="1" applyProtection="1"/>
    <xf numFmtId="165" fontId="2" fillId="2" borderId="3" xfId="0" applyNumberFormat="1" applyFont="1" applyFill="1" applyBorder="1" applyProtection="1"/>
    <xf numFmtId="9" fontId="0" fillId="0" borderId="0" xfId="0" applyNumberFormat="1" applyProtection="1"/>
    <xf numFmtId="0" fontId="5" fillId="0" borderId="0" xfId="0" applyFont="1" applyProtection="1"/>
    <xf numFmtId="0" fontId="2" fillId="0" borderId="1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Protection="1"/>
    <xf numFmtId="0" fontId="3" fillId="0" borderId="13" xfId="0" applyFont="1" applyBorder="1" applyProtection="1"/>
    <xf numFmtId="0" fontId="3" fillId="0" borderId="17" xfId="0" applyFont="1" applyBorder="1" applyProtection="1"/>
    <xf numFmtId="0" fontId="6" fillId="0" borderId="13" xfId="0" applyFont="1" applyBorder="1" applyProtection="1"/>
    <xf numFmtId="0" fontId="0" fillId="0" borderId="18" xfId="0" applyBorder="1" applyProtection="1"/>
    <xf numFmtId="10" fontId="3" fillId="0" borderId="17" xfId="0" applyNumberFormat="1" applyFont="1" applyBorder="1" applyProtection="1"/>
    <xf numFmtId="0" fontId="0" fillId="0" borderId="1" xfId="0" applyBorder="1" applyProtection="1"/>
    <xf numFmtId="165" fontId="3" fillId="0" borderId="4" xfId="0" applyNumberFormat="1" applyFont="1" applyBorder="1" applyAlignment="1" applyProtection="1">
      <alignment horizontal="center"/>
    </xf>
    <xf numFmtId="165" fontId="3" fillId="0" borderId="19" xfId="0" applyNumberFormat="1" applyFont="1" applyBorder="1" applyProtection="1"/>
    <xf numFmtId="165" fontId="3" fillId="0" borderId="20" xfId="0" applyNumberFormat="1" applyFont="1" applyBorder="1" applyProtection="1"/>
    <xf numFmtId="0" fontId="0" fillId="3" borderId="21" xfId="0" applyFill="1" applyBorder="1" applyProtection="1"/>
    <xf numFmtId="0" fontId="3" fillId="3" borderId="0" xfId="0" applyFont="1" applyFill="1" applyProtection="1"/>
    <xf numFmtId="0" fontId="3" fillId="3" borderId="10" xfId="0" applyFont="1" applyFill="1" applyBorder="1" applyProtection="1"/>
    <xf numFmtId="0" fontId="6" fillId="0" borderId="1" xfId="0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6" xfId="0" applyNumberFormat="1" applyFont="1" applyBorder="1" applyProtection="1"/>
    <xf numFmtId="164" fontId="3" fillId="0" borderId="19" xfId="0" applyNumberFormat="1" applyFont="1" applyBorder="1" applyProtection="1"/>
    <xf numFmtId="164" fontId="3" fillId="0" borderId="20" xfId="0" applyNumberFormat="1" applyFont="1" applyBorder="1" applyProtection="1"/>
    <xf numFmtId="0" fontId="2" fillId="0" borderId="22" xfId="0" applyFont="1" applyBorder="1" applyAlignment="1" applyProtection="1">
      <alignment horizontal="left"/>
    </xf>
    <xf numFmtId="0" fontId="3" fillId="0" borderId="23" xfId="0" applyFont="1" applyBorder="1" applyProtection="1"/>
    <xf numFmtId="0" fontId="0" fillId="0" borderId="3" xfId="0" applyBorder="1" applyProtection="1"/>
    <xf numFmtId="0" fontId="3" fillId="0" borderId="24" xfId="0" applyFont="1" applyBorder="1" applyProtection="1"/>
    <xf numFmtId="0" fontId="0" fillId="0" borderId="6" xfId="0" applyBorder="1" applyProtection="1"/>
    <xf numFmtId="0" fontId="3" fillId="0" borderId="25" xfId="0" applyFont="1" applyBorder="1" applyProtection="1"/>
    <xf numFmtId="0" fontId="3" fillId="0" borderId="19" xfId="0" applyFont="1" applyBorder="1" applyProtection="1"/>
    <xf numFmtId="0" fontId="0" fillId="0" borderId="20" xfId="0" applyBorder="1" applyProtection="1"/>
    <xf numFmtId="0" fontId="6" fillId="0" borderId="4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166" fontId="3" fillId="0" borderId="19" xfId="0" applyNumberFormat="1" applyFont="1" applyBorder="1" applyProtection="1"/>
    <xf numFmtId="166" fontId="3" fillId="0" borderId="20" xfId="0" applyNumberFormat="1" applyFont="1" applyBorder="1" applyProtection="1"/>
    <xf numFmtId="164" fontId="3" fillId="0" borderId="3" xfId="0" applyNumberFormat="1" applyFont="1" applyBorder="1" applyProtection="1"/>
    <xf numFmtId="0" fontId="0" fillId="0" borderId="5" xfId="0" applyBorder="1" applyProtection="1"/>
    <xf numFmtId="0" fontId="0" fillId="0" borderId="19" xfId="0" applyBorder="1" applyProtection="1"/>
    <xf numFmtId="167" fontId="0" fillId="0" borderId="6" xfId="0" applyNumberFormat="1" applyBorder="1" applyProtection="1"/>
    <xf numFmtId="167" fontId="0" fillId="0" borderId="20" xfId="0" applyNumberFormat="1" applyBorder="1" applyProtection="1"/>
    <xf numFmtId="0" fontId="2" fillId="2" borderId="26" xfId="0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65" fontId="3" fillId="0" borderId="14" xfId="0" applyNumberFormat="1" applyFont="1" applyBorder="1" applyAlignment="1" applyProtection="1">
      <alignment horizontal="center"/>
    </xf>
    <xf numFmtId="164" fontId="3" fillId="0" borderId="14" xfId="0" applyNumberFormat="1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3" fillId="0" borderId="14" xfId="0" applyFont="1" applyBorder="1" applyAlignment="1" applyProtection="1">
      <alignment horizontal="right"/>
    </xf>
    <xf numFmtId="164" fontId="8" fillId="2" borderId="12" xfId="0" applyNumberFormat="1" applyFont="1" applyFill="1" applyBorder="1" applyProtection="1"/>
    <xf numFmtId="165" fontId="8" fillId="2" borderId="12" xfId="0" applyNumberFormat="1" applyFont="1" applyFill="1" applyBorder="1" applyProtection="1"/>
    <xf numFmtId="166" fontId="8" fillId="2" borderId="12" xfId="0" applyNumberFormat="1" applyFont="1" applyFill="1" applyBorder="1" applyProtection="1"/>
    <xf numFmtId="165" fontId="8" fillId="2" borderId="3" xfId="0" applyNumberFormat="1" applyFont="1" applyFill="1" applyBorder="1" applyProtection="1"/>
    <xf numFmtId="166" fontId="10" fillId="0" borderId="26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left"/>
    </xf>
    <xf numFmtId="0" fontId="3" fillId="0" borderId="25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left"/>
    </xf>
    <xf numFmtId="0" fontId="3" fillId="0" borderId="31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left"/>
    </xf>
    <xf numFmtId="168" fontId="0" fillId="0" borderId="0" xfId="0" applyNumberFormat="1"/>
    <xf numFmtId="0" fontId="0" fillId="0" borderId="0" xfId="0" applyAlignment="1">
      <alignment horizontal="center"/>
    </xf>
    <xf numFmtId="164" fontId="5" fillId="0" borderId="0" xfId="0" applyNumberFormat="1" applyFont="1" applyProtection="1"/>
    <xf numFmtId="0" fontId="13" fillId="2" borderId="26" xfId="0" applyFont="1" applyFill="1" applyBorder="1" applyAlignment="1" applyProtection="1">
      <alignment horizontal="center"/>
    </xf>
    <xf numFmtId="2" fontId="3" fillId="0" borderId="2" xfId="0" applyNumberFormat="1" applyFont="1" applyBorder="1" applyProtection="1"/>
    <xf numFmtId="0" fontId="5" fillId="0" borderId="28" xfId="0" applyFont="1" applyBorder="1" applyProtection="1"/>
    <xf numFmtId="0" fontId="5" fillId="0" borderId="33" xfId="0" applyFont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5" fillId="0" borderId="0" xfId="0" applyFont="1" applyBorder="1" applyProtection="1"/>
    <xf numFmtId="0" fontId="0" fillId="0" borderId="34" xfId="0" applyBorder="1"/>
    <xf numFmtId="0" fontId="5" fillId="0" borderId="0" xfId="0" applyFont="1" applyBorder="1" applyAlignment="1" applyProtection="1">
      <alignment horizontal="center"/>
    </xf>
    <xf numFmtId="0" fontId="5" fillId="0" borderId="35" xfId="0" applyFont="1" applyBorder="1" applyAlignment="1" applyProtection="1">
      <alignment horizontal="center"/>
    </xf>
    <xf numFmtId="0" fontId="0" fillId="0" borderId="36" xfId="0" applyBorder="1"/>
    <xf numFmtId="0" fontId="11" fillId="0" borderId="37" xfId="0" applyFont="1" applyFill="1" applyBorder="1" applyAlignment="1">
      <alignment horizontal="center"/>
    </xf>
    <xf numFmtId="169" fontId="11" fillId="0" borderId="37" xfId="0" applyNumberFormat="1" applyFont="1" applyFill="1" applyBorder="1" applyAlignment="1">
      <alignment horizontal="center"/>
    </xf>
    <xf numFmtId="0" fontId="0" fillId="0" borderId="0" xfId="0" applyFill="1"/>
    <xf numFmtId="0" fontId="12" fillId="0" borderId="38" xfId="0" applyFont="1" applyFill="1" applyBorder="1" applyAlignment="1">
      <alignment horizontal="center"/>
    </xf>
    <xf numFmtId="169" fontId="12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/>
    <xf numFmtId="4" fontId="12" fillId="0" borderId="39" xfId="0" applyNumberFormat="1" applyFont="1" applyFill="1" applyBorder="1"/>
    <xf numFmtId="0" fontId="12" fillId="0" borderId="40" xfId="0" applyFont="1" applyFill="1" applyBorder="1"/>
    <xf numFmtId="0" fontId="12" fillId="0" borderId="34" xfId="0" applyFont="1" applyFill="1" applyBorder="1" applyAlignment="1">
      <alignment horizontal="center"/>
    </xf>
    <xf numFmtId="169" fontId="12" fillId="0" borderId="34" xfId="0" applyNumberFormat="1" applyFont="1" applyFill="1" applyBorder="1" applyAlignment="1">
      <alignment horizontal="center"/>
    </xf>
    <xf numFmtId="0" fontId="0" fillId="0" borderId="34" xfId="0" applyFill="1" applyBorder="1"/>
    <xf numFmtId="169" fontId="0" fillId="0" borderId="34" xfId="0" applyNumberFormat="1" applyFill="1" applyBorder="1"/>
    <xf numFmtId="0" fontId="0" fillId="0" borderId="0" xfId="0" applyBorder="1"/>
    <xf numFmtId="0" fontId="12" fillId="0" borderId="0" xfId="0" applyFont="1" applyFill="1" applyBorder="1"/>
    <xf numFmtId="0" fontId="2" fillId="0" borderId="41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3" fillId="0" borderId="43" xfId="0" applyFont="1" applyBorder="1" applyAlignment="1" applyProtection="1">
      <alignment horizontal="left"/>
    </xf>
    <xf numFmtId="0" fontId="3" fillId="0" borderId="44" xfId="0" applyFont="1" applyBorder="1" applyAlignment="1" applyProtection="1">
      <alignment horizontal="left"/>
    </xf>
    <xf numFmtId="168" fontId="3" fillId="0" borderId="19" xfId="0" applyNumberFormat="1" applyFont="1" applyBorder="1" applyProtection="1"/>
    <xf numFmtId="0" fontId="3" fillId="0" borderId="45" xfId="0" applyFont="1" applyBorder="1" applyAlignment="1" applyProtection="1">
      <alignment horizontal="left"/>
    </xf>
    <xf numFmtId="0" fontId="3" fillId="0" borderId="46" xfId="0" applyFont="1" applyBorder="1" applyAlignment="1" applyProtection="1">
      <alignment horizontal="left"/>
    </xf>
    <xf numFmtId="0" fontId="3" fillId="0" borderId="47" xfId="0" applyFont="1" applyFill="1" applyBorder="1" applyAlignment="1" applyProtection="1">
      <alignment horizontal="left"/>
    </xf>
    <xf numFmtId="0" fontId="3" fillId="0" borderId="48" xfId="0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168" fontId="3" fillId="0" borderId="2" xfId="0" applyNumberFormat="1" applyFont="1" applyBorder="1" applyProtection="1"/>
    <xf numFmtId="168" fontId="3" fillId="0" borderId="5" xfId="0" applyNumberFormat="1" applyFont="1" applyBorder="1" applyProtection="1"/>
    <xf numFmtId="10" fontId="3" fillId="0" borderId="2" xfId="0" applyNumberFormat="1" applyFont="1" applyBorder="1" applyProtection="1"/>
    <xf numFmtId="10" fontId="3" fillId="0" borderId="5" xfId="0" applyNumberFormat="1" applyFont="1" applyBorder="1" applyProtection="1"/>
    <xf numFmtId="10" fontId="3" fillId="0" borderId="49" xfId="0" applyNumberFormat="1" applyFont="1" applyBorder="1" applyProtection="1"/>
    <xf numFmtId="0" fontId="8" fillId="0" borderId="50" xfId="0" applyFont="1" applyFill="1" applyBorder="1" applyAlignment="1">
      <alignment horizontal="right"/>
    </xf>
    <xf numFmtId="49" fontId="0" fillId="0" borderId="51" xfId="0" applyNumberFormat="1" applyBorder="1" applyAlignment="1">
      <alignment horizontal="center"/>
    </xf>
    <xf numFmtId="0" fontId="3" fillId="0" borderId="52" xfId="0" applyFont="1" applyBorder="1" applyAlignment="1" applyProtection="1">
      <alignment horizontal="left"/>
    </xf>
    <xf numFmtId="165" fontId="3" fillId="0" borderId="53" xfId="0" applyNumberFormat="1" applyFont="1" applyBorder="1" applyProtection="1"/>
    <xf numFmtId="0" fontId="3" fillId="3" borderId="13" xfId="0" applyFont="1" applyFill="1" applyBorder="1" applyProtection="1"/>
    <xf numFmtId="172" fontId="0" fillId="0" borderId="54" xfId="0" applyNumberFormat="1" applyBorder="1" applyProtection="1">
      <protection locked="0"/>
    </xf>
    <xf numFmtId="172" fontId="0" fillId="0" borderId="55" xfId="0" applyNumberFormat="1" applyBorder="1" applyProtection="1">
      <protection locked="0"/>
    </xf>
    <xf numFmtId="9" fontId="3" fillId="0" borderId="6" xfId="0" applyNumberFormat="1" applyFont="1" applyBorder="1" applyProtection="1">
      <protection locked="0"/>
    </xf>
    <xf numFmtId="9" fontId="3" fillId="0" borderId="20" xfId="0" applyNumberFormat="1" applyFont="1" applyBorder="1" applyProtection="1">
      <protection locked="0"/>
    </xf>
    <xf numFmtId="167" fontId="0" fillId="0" borderId="56" xfId="0" applyNumberFormat="1" applyBorder="1" applyProtection="1">
      <protection locked="0"/>
    </xf>
    <xf numFmtId="167" fontId="0" fillId="0" borderId="57" xfId="0" applyNumberFormat="1" applyBorder="1" applyProtection="1">
      <protection locked="0"/>
    </xf>
    <xf numFmtId="167" fontId="0" fillId="0" borderId="58" xfId="0" applyNumberFormat="1" applyBorder="1" applyProtection="1">
      <protection locked="0"/>
    </xf>
    <xf numFmtId="0" fontId="8" fillId="0" borderId="45" xfId="0" applyFont="1" applyBorder="1" applyAlignment="1">
      <alignment horizontal="center"/>
    </xf>
    <xf numFmtId="0" fontId="0" fillId="0" borderId="59" xfId="0" applyBorder="1"/>
    <xf numFmtId="0" fontId="5" fillId="0" borderId="60" xfId="0" applyFont="1" applyBorder="1" applyAlignment="1" applyProtection="1">
      <alignment horizontal="center"/>
    </xf>
    <xf numFmtId="0" fontId="0" fillId="0" borderId="45" xfId="0" applyBorder="1"/>
    <xf numFmtId="0" fontId="3" fillId="0" borderId="0" xfId="0" applyFont="1" applyAlignment="1" applyProtection="1">
      <alignment horizontal="left"/>
    </xf>
    <xf numFmtId="0" fontId="4" fillId="0" borderId="27" xfId="0" applyFont="1" applyBorder="1" applyAlignment="1" applyProtection="1">
      <alignment horizontal="left"/>
    </xf>
    <xf numFmtId="0" fontId="9" fillId="4" borderId="61" xfId="0" applyFont="1" applyFill="1" applyBorder="1" applyAlignment="1">
      <alignment horizontal="right"/>
    </xf>
    <xf numFmtId="0" fontId="0" fillId="4" borderId="36" xfId="0" applyFill="1" applyBorder="1"/>
    <xf numFmtId="0" fontId="0" fillId="0" borderId="62" xfId="0" applyFill="1" applyBorder="1" applyAlignment="1">
      <alignment horizontal="right"/>
    </xf>
    <xf numFmtId="0" fontId="8" fillId="0" borderId="59" xfId="0" applyFont="1" applyBorder="1" applyAlignment="1" applyProtection="1">
      <alignment horizontal="center"/>
      <protection locked="0"/>
    </xf>
    <xf numFmtId="0" fontId="8" fillId="0" borderId="63" xfId="0" applyFont="1" applyBorder="1" applyAlignment="1" applyProtection="1">
      <alignment horizontal="center"/>
      <protection locked="0"/>
    </xf>
    <xf numFmtId="164" fontId="8" fillId="4" borderId="36" xfId="0" applyNumberFormat="1" applyFont="1" applyFill="1" applyBorder="1" applyAlignment="1" applyProtection="1">
      <alignment horizontal="center"/>
    </xf>
    <xf numFmtId="0" fontId="8" fillId="4" borderId="45" xfId="0" applyFont="1" applyFill="1" applyBorder="1" applyAlignment="1">
      <alignment horizontal="right"/>
    </xf>
    <xf numFmtId="0" fontId="0" fillId="4" borderId="64" xfId="0" applyFill="1" applyBorder="1"/>
    <xf numFmtId="1" fontId="9" fillId="4" borderId="64" xfId="0" applyNumberFormat="1" applyFont="1" applyFill="1" applyBorder="1" applyAlignment="1">
      <alignment horizontal="center"/>
    </xf>
    <xf numFmtId="0" fontId="8" fillId="4" borderId="46" xfId="0" applyFont="1" applyFill="1" applyBorder="1" applyAlignment="1">
      <alignment horizontal="right"/>
    </xf>
    <xf numFmtId="0" fontId="0" fillId="4" borderId="34" xfId="0" applyFill="1" applyBorder="1"/>
    <xf numFmtId="0" fontId="8" fillId="4" borderId="47" xfId="0" applyFont="1" applyFill="1" applyBorder="1" applyAlignment="1">
      <alignment horizontal="right"/>
    </xf>
    <xf numFmtId="164" fontId="9" fillId="4" borderId="36" xfId="0" applyNumberFormat="1" applyFont="1" applyFill="1" applyBorder="1" applyAlignment="1">
      <alignment horizontal="center"/>
    </xf>
    <xf numFmtId="169" fontId="0" fillId="0" borderId="0" xfId="0" applyNumberFormat="1"/>
    <xf numFmtId="4" fontId="0" fillId="0" borderId="0" xfId="0" applyNumberFormat="1"/>
    <xf numFmtId="4" fontId="0" fillId="0" borderId="0" xfId="0" applyNumberFormat="1" applyBorder="1"/>
    <xf numFmtId="4" fontId="11" fillId="0" borderId="65" xfId="0" applyNumberFormat="1" applyFont="1" applyFill="1" applyBorder="1" applyAlignment="1">
      <alignment horizontal="center"/>
    </xf>
    <xf numFmtId="4" fontId="11" fillId="0" borderId="34" xfId="0" applyNumberFormat="1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/>
    <xf numFmtId="164" fontId="9" fillId="0" borderId="0" xfId="0" applyNumberFormat="1" applyFont="1" applyFill="1" applyBorder="1" applyAlignment="1">
      <alignment horizontal="center"/>
    </xf>
    <xf numFmtId="0" fontId="8" fillId="0" borderId="67" xfId="0" applyFont="1" applyFill="1" applyBorder="1" applyAlignment="1">
      <alignment horizontal="right"/>
    </xf>
    <xf numFmtId="0" fontId="0" fillId="5" borderId="68" xfId="0" applyFill="1" applyBorder="1"/>
    <xf numFmtId="164" fontId="8" fillId="5" borderId="68" xfId="0" applyNumberFormat="1" applyFont="1" applyFill="1" applyBorder="1" applyAlignment="1" applyProtection="1">
      <alignment horizontal="center"/>
    </xf>
    <xf numFmtId="164" fontId="9" fillId="4" borderId="58" xfId="0" applyNumberFormat="1" applyFont="1" applyFill="1" applyBorder="1" applyAlignment="1">
      <alignment horizontal="center"/>
    </xf>
    <xf numFmtId="164" fontId="0" fillId="0" borderId="0" xfId="0" applyNumberFormat="1"/>
    <xf numFmtId="1" fontId="9" fillId="4" borderId="34" xfId="0" applyNumberFormat="1" applyFont="1" applyFill="1" applyBorder="1" applyAlignment="1">
      <alignment horizontal="center"/>
    </xf>
    <xf numFmtId="0" fontId="0" fillId="0" borderId="46" xfId="0" applyBorder="1"/>
    <xf numFmtId="0" fontId="0" fillId="0" borderId="69" xfId="0" applyBorder="1"/>
    <xf numFmtId="10" fontId="0" fillId="0" borderId="70" xfId="0" applyNumberFormat="1" applyBorder="1"/>
    <xf numFmtId="1" fontId="9" fillId="4" borderId="57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 applyProtection="1">
      <alignment horizontal="center"/>
    </xf>
    <xf numFmtId="164" fontId="5" fillId="4" borderId="5" xfId="0" applyNumberFormat="1" applyFont="1" applyFill="1" applyBorder="1" applyAlignment="1" applyProtection="1">
      <alignment horizontal="center"/>
    </xf>
    <xf numFmtId="164" fontId="5" fillId="4" borderId="71" xfId="0" applyNumberFormat="1" applyFont="1" applyFill="1" applyBorder="1" applyAlignment="1" applyProtection="1">
      <alignment horizontal="center"/>
    </xf>
    <xf numFmtId="164" fontId="4" fillId="4" borderId="7" xfId="0" applyNumberFormat="1" applyFont="1" applyFill="1" applyBorder="1" applyAlignment="1" applyProtection="1">
      <alignment horizontal="center"/>
    </xf>
    <xf numFmtId="164" fontId="16" fillId="4" borderId="9" xfId="0" applyNumberFormat="1" applyFont="1" applyFill="1" applyBorder="1" applyAlignment="1" applyProtection="1">
      <alignment horizontal="center"/>
    </xf>
    <xf numFmtId="164" fontId="5" fillId="4" borderId="2" xfId="0" applyNumberFormat="1" applyFont="1" applyFill="1" applyBorder="1" applyProtection="1"/>
    <xf numFmtId="164" fontId="5" fillId="4" borderId="5" xfId="0" applyNumberFormat="1" applyFont="1" applyFill="1" applyBorder="1" applyProtection="1"/>
    <xf numFmtId="164" fontId="5" fillId="4" borderId="19" xfId="0" applyNumberFormat="1" applyFont="1" applyFill="1" applyBorder="1" applyProtection="1"/>
    <xf numFmtId="169" fontId="0" fillId="0" borderId="0" xfId="0" applyNumberFormat="1" applyBorder="1"/>
    <xf numFmtId="0" fontId="11" fillId="0" borderId="66" xfId="0" applyFont="1" applyFill="1" applyBorder="1" applyAlignment="1">
      <alignment horizontal="center"/>
    </xf>
    <xf numFmtId="169" fontId="11" fillId="0" borderId="66" xfId="0" applyNumberFormat="1" applyFont="1" applyFill="1" applyBorder="1" applyAlignment="1">
      <alignment horizontal="center"/>
    </xf>
    <xf numFmtId="4" fontId="11" fillId="0" borderId="72" xfId="0" applyNumberFormat="1" applyFont="1" applyFill="1" applyBorder="1" applyAlignment="1">
      <alignment horizontal="center"/>
    </xf>
    <xf numFmtId="171" fontId="12" fillId="0" borderId="57" xfId="0" applyNumberFormat="1" applyFont="1" applyFill="1" applyBorder="1" applyAlignment="1">
      <alignment horizontal="center"/>
    </xf>
    <xf numFmtId="169" fontId="0" fillId="0" borderId="34" xfId="0" applyNumberFormat="1" applyBorder="1"/>
    <xf numFmtId="171" fontId="11" fillId="0" borderId="57" xfId="0" applyNumberFormat="1" applyFont="1" applyFill="1" applyBorder="1" applyAlignment="1">
      <alignment horizontal="center"/>
    </xf>
    <xf numFmtId="169" fontId="0" fillId="0" borderId="36" xfId="0" applyNumberFormat="1" applyBorder="1"/>
    <xf numFmtId="169" fontId="11" fillId="0" borderId="36" xfId="0" applyNumberFormat="1" applyFont="1" applyFill="1" applyBorder="1" applyAlignment="1">
      <alignment horizontal="center"/>
    </xf>
    <xf numFmtId="0" fontId="3" fillId="6" borderId="0" xfId="0" applyFont="1" applyFill="1" applyProtection="1"/>
    <xf numFmtId="0" fontId="0" fillId="6" borderId="0" xfId="0" applyFill="1"/>
    <xf numFmtId="8" fontId="0" fillId="0" borderId="73" xfId="0" applyNumberFormat="1" applyBorder="1"/>
    <xf numFmtId="8" fontId="0" fillId="0" borderId="74" xfId="0" applyNumberFormat="1" applyBorder="1"/>
    <xf numFmtId="8" fontId="0" fillId="0" borderId="75" xfId="0" applyNumberFormat="1" applyBorder="1"/>
    <xf numFmtId="0" fontId="11" fillId="0" borderId="67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4" fontId="12" fillId="0" borderId="76" xfId="0" applyNumberFormat="1" applyFont="1" applyFill="1" applyBorder="1"/>
    <xf numFmtId="170" fontId="12" fillId="0" borderId="74" xfId="0" applyNumberFormat="1" applyFont="1" applyFill="1" applyBorder="1" applyAlignment="1">
      <alignment horizontal="center"/>
    </xf>
    <xf numFmtId="170" fontId="0" fillId="0" borderId="34" xfId="0" applyNumberFormat="1" applyFill="1" applyBorder="1"/>
    <xf numFmtId="170" fontId="0" fillId="0" borderId="34" xfId="0" applyNumberFormat="1" applyBorder="1"/>
    <xf numFmtId="170" fontId="0" fillId="0" borderId="36" xfId="0" applyNumberFormat="1" applyBorder="1"/>
    <xf numFmtId="169" fontId="12" fillId="7" borderId="34" xfId="0" applyNumberFormat="1" applyFont="1" applyFill="1" applyBorder="1" applyAlignment="1">
      <alignment horizontal="center"/>
    </xf>
    <xf numFmtId="1" fontId="0" fillId="0" borderId="67" xfId="0" applyNumberFormat="1" applyBorder="1"/>
    <xf numFmtId="1" fontId="0" fillId="0" borderId="38" xfId="0" applyNumberFormat="1" applyBorder="1"/>
    <xf numFmtId="1" fontId="0" fillId="0" borderId="77" xfId="0" applyNumberFormat="1" applyBorder="1"/>
    <xf numFmtId="1" fontId="0" fillId="0" borderId="40" xfId="0" applyNumberFormat="1" applyBorder="1"/>
    <xf numFmtId="1" fontId="0" fillId="0" borderId="34" xfId="0" applyNumberFormat="1" applyBorder="1"/>
    <xf numFmtId="1" fontId="0" fillId="0" borderId="78" xfId="0" applyNumberFormat="1" applyBorder="1"/>
    <xf numFmtId="1" fontId="0" fillId="0" borderId="79" xfId="0" applyNumberFormat="1" applyBorder="1"/>
    <xf numFmtId="1" fontId="0" fillId="0" borderId="80" xfId="0" applyNumberFormat="1" applyBorder="1"/>
    <xf numFmtId="4" fontId="12" fillId="0" borderId="67" xfId="0" applyNumberFormat="1" applyFont="1" applyFill="1" applyBorder="1" applyAlignment="1">
      <alignment horizontal="center"/>
    </xf>
    <xf numFmtId="4" fontId="19" fillId="0" borderId="74" xfId="0" applyNumberFormat="1" applyFont="1" applyFill="1" applyBorder="1" applyAlignment="1">
      <alignment horizontal="center"/>
    </xf>
    <xf numFmtId="4" fontId="11" fillId="0" borderId="81" xfId="0" applyNumberFormat="1" applyFont="1" applyFill="1" applyBorder="1" applyAlignment="1">
      <alignment horizontal="center"/>
    </xf>
    <xf numFmtId="4" fontId="0" fillId="0" borderId="74" xfId="0" applyNumberFormat="1" applyBorder="1"/>
    <xf numFmtId="4" fontId="0" fillId="0" borderId="75" xfId="0" applyNumberFormat="1" applyBorder="1"/>
    <xf numFmtId="4" fontId="12" fillId="0" borderId="40" xfId="0" applyNumberFormat="1" applyFont="1" applyFill="1" applyBorder="1" applyAlignment="1">
      <alignment horizontal="center"/>
    </xf>
    <xf numFmtId="171" fontId="12" fillId="0" borderId="78" xfId="0" applyNumberFormat="1" applyFont="1" applyFill="1" applyBorder="1" applyAlignment="1">
      <alignment horizontal="center"/>
    </xf>
    <xf numFmtId="4" fontId="0" fillId="0" borderId="40" xfId="0" applyNumberFormat="1" applyFill="1" applyBorder="1"/>
    <xf numFmtId="4" fontId="0" fillId="0" borderId="40" xfId="0" applyNumberFormat="1" applyBorder="1"/>
    <xf numFmtId="171" fontId="11" fillId="0" borderId="78" xfId="0" applyNumberFormat="1" applyFont="1" applyFill="1" applyBorder="1" applyAlignment="1">
      <alignment horizontal="center"/>
    </xf>
    <xf numFmtId="4" fontId="0" fillId="0" borderId="82" xfId="0" applyNumberFormat="1" applyBorder="1"/>
    <xf numFmtId="169" fontId="11" fillId="0" borderId="83" xfId="0" applyNumberFormat="1" applyFont="1" applyFill="1" applyBorder="1" applyAlignment="1">
      <alignment horizontal="center"/>
    </xf>
    <xf numFmtId="0" fontId="12" fillId="0" borderId="84" xfId="0" applyFont="1" applyFill="1" applyBorder="1" applyAlignment="1">
      <alignment horizontal="center"/>
    </xf>
    <xf numFmtId="4" fontId="12" fillId="8" borderId="40" xfId="0" applyNumberFormat="1" applyFont="1" applyFill="1" applyBorder="1" applyAlignment="1">
      <alignment horizontal="center"/>
    </xf>
    <xf numFmtId="169" fontId="12" fillId="8" borderId="34" xfId="0" applyNumberFormat="1" applyFont="1" applyFill="1" applyBorder="1" applyAlignment="1">
      <alignment horizontal="center"/>
    </xf>
    <xf numFmtId="171" fontId="12" fillId="8" borderId="78" xfId="0" applyNumberFormat="1" applyFont="1" applyFill="1" applyBorder="1" applyAlignment="1">
      <alignment horizontal="center"/>
    </xf>
    <xf numFmtId="0" fontId="0" fillId="9" borderId="46" xfId="0" applyFill="1" applyBorder="1" applyAlignment="1">
      <alignment horizontal="right"/>
    </xf>
    <xf numFmtId="169" fontId="12" fillId="6" borderId="34" xfId="0" applyNumberFormat="1" applyFont="1" applyFill="1" applyBorder="1" applyAlignment="1">
      <alignment horizontal="center"/>
    </xf>
    <xf numFmtId="4" fontId="8" fillId="0" borderId="82" xfId="0" applyNumberFormat="1" applyFont="1" applyBorder="1" applyAlignment="1">
      <alignment horizontal="right"/>
    </xf>
    <xf numFmtId="0" fontId="8" fillId="0" borderId="47" xfId="0" applyFont="1" applyBorder="1" applyAlignment="1">
      <alignment horizontal="left"/>
    </xf>
    <xf numFmtId="2" fontId="2" fillId="10" borderId="61" xfId="0" applyNumberFormat="1" applyFont="1" applyFill="1" applyBorder="1"/>
    <xf numFmtId="2" fontId="2" fillId="10" borderId="68" xfId="0" applyNumberFormat="1" applyFont="1" applyFill="1" applyBorder="1"/>
    <xf numFmtId="0" fontId="5" fillId="0" borderId="0" xfId="0" applyFont="1"/>
    <xf numFmtId="0" fontId="12" fillId="8" borderId="34" xfId="0" applyFont="1" applyFill="1" applyBorder="1" applyAlignment="1">
      <alignment horizontal="center"/>
    </xf>
    <xf numFmtId="170" fontId="12" fillId="8" borderId="34" xfId="0" applyNumberFormat="1" applyFont="1" applyFill="1" applyBorder="1" applyAlignment="1">
      <alignment horizontal="center"/>
    </xf>
    <xf numFmtId="170" fontId="12" fillId="8" borderId="74" xfId="0" applyNumberFormat="1" applyFont="1" applyFill="1" applyBorder="1" applyAlignment="1">
      <alignment horizontal="center"/>
    </xf>
    <xf numFmtId="0" fontId="12" fillId="8" borderId="40" xfId="0" applyFont="1" applyFill="1" applyBorder="1"/>
    <xf numFmtId="171" fontId="0" fillId="0" borderId="0" xfId="0" applyNumberFormat="1" applyBorder="1"/>
    <xf numFmtId="171" fontId="0" fillId="0" borderId="0" xfId="0" applyNumberFormat="1"/>
    <xf numFmtId="173" fontId="0" fillId="0" borderId="0" xfId="0" applyNumberFormat="1" applyBorder="1"/>
    <xf numFmtId="170" fontId="0" fillId="0" borderId="0" xfId="0" applyNumberFormat="1" applyBorder="1"/>
    <xf numFmtId="10" fontId="0" fillId="0" borderId="80" xfId="0" applyNumberFormat="1" applyBorder="1"/>
    <xf numFmtId="10" fontId="0" fillId="0" borderId="34" xfId="0" applyNumberFormat="1" applyBorder="1"/>
    <xf numFmtId="0" fontId="8" fillId="0" borderId="85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5" borderId="61" xfId="0" applyFont="1" applyFill="1" applyBorder="1" applyAlignment="1">
      <alignment horizontal="right"/>
    </xf>
    <xf numFmtId="164" fontId="9" fillId="0" borderId="34" xfId="0" applyNumberFormat="1" applyFont="1" applyFill="1" applyBorder="1" applyAlignment="1">
      <alignment horizontal="right"/>
    </xf>
    <xf numFmtId="164" fontId="9" fillId="0" borderId="80" xfId="0" applyNumberFormat="1" applyFont="1" applyFill="1" applyBorder="1" applyAlignment="1">
      <alignment horizontal="right"/>
    </xf>
    <xf numFmtId="2" fontId="9" fillId="11" borderId="78" xfId="0" applyNumberFormat="1" applyFont="1" applyFill="1" applyBorder="1" applyAlignment="1">
      <alignment horizontal="center"/>
    </xf>
    <xf numFmtId="2" fontId="9" fillId="11" borderId="86" xfId="0" applyNumberFormat="1" applyFont="1" applyFill="1" applyBorder="1" applyAlignment="1">
      <alignment horizontal="center"/>
    </xf>
    <xf numFmtId="170" fontId="0" fillId="0" borderId="64" xfId="0" applyNumberFormat="1" applyFill="1" applyBorder="1"/>
    <xf numFmtId="170" fontId="0" fillId="0" borderId="36" xfId="0" applyNumberFormat="1" applyFill="1" applyBorder="1"/>
    <xf numFmtId="164" fontId="8" fillId="4" borderId="58" xfId="0" applyNumberFormat="1" applyFont="1" applyFill="1" applyBorder="1" applyAlignment="1" applyProtection="1">
      <alignment horizontal="center"/>
    </xf>
    <xf numFmtId="164" fontId="8" fillId="5" borderId="87" xfId="0" applyNumberFormat="1" applyFont="1" applyFill="1" applyBorder="1" applyAlignment="1" applyProtection="1">
      <alignment horizontal="center"/>
    </xf>
    <xf numFmtId="1" fontId="9" fillId="4" borderId="56" xfId="0" applyNumberFormat="1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/>
    </xf>
    <xf numFmtId="164" fontId="3" fillId="4" borderId="5" xfId="0" applyNumberFormat="1" applyFont="1" applyFill="1" applyBorder="1" applyAlignment="1" applyProtection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8" fillId="0" borderId="37" xfId="0" applyFont="1" applyBorder="1"/>
    <xf numFmtId="0" fontId="2" fillId="0" borderId="52" xfId="0" applyFont="1" applyBorder="1" applyAlignment="1" applyProtection="1">
      <alignment horizontal="center"/>
    </xf>
    <xf numFmtId="0" fontId="2" fillId="0" borderId="88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0" fontId="20" fillId="0" borderId="5" xfId="0" applyFont="1" applyBorder="1" applyAlignment="1" applyProtection="1">
      <alignment horizontal="center"/>
    </xf>
    <xf numFmtId="0" fontId="20" fillId="0" borderId="55" xfId="0" applyFont="1" applyBorder="1" applyAlignment="1" applyProtection="1">
      <alignment horizontal="center"/>
    </xf>
    <xf numFmtId="0" fontId="6" fillId="0" borderId="43" xfId="0" applyFont="1" applyBorder="1" applyAlignment="1" applyProtection="1">
      <alignment horizontal="center"/>
    </xf>
    <xf numFmtId="0" fontId="0" fillId="0" borderId="55" xfId="0" applyBorder="1" applyAlignment="1" applyProtection="1">
      <alignment horizontal="center"/>
    </xf>
    <xf numFmtId="0" fontId="10" fillId="0" borderId="43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3" fillId="0" borderId="55" xfId="0" applyFont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164" fontId="3" fillId="4" borderId="55" xfId="0" applyNumberFormat="1" applyFont="1" applyFill="1" applyBorder="1" applyAlignment="1" applyProtection="1">
      <alignment horizontal="center"/>
    </xf>
    <xf numFmtId="0" fontId="2" fillId="12" borderId="44" xfId="0" applyFont="1" applyFill="1" applyBorder="1" applyAlignment="1" applyProtection="1">
      <alignment horizontal="center"/>
    </xf>
    <xf numFmtId="164" fontId="2" fillId="13" borderId="71" xfId="0" applyNumberFormat="1" applyFont="1" applyFill="1" applyBorder="1" applyAlignment="1" applyProtection="1">
      <alignment horizontal="center"/>
    </xf>
    <xf numFmtId="164" fontId="2" fillId="13" borderId="89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9" fontId="3" fillId="0" borderId="6" xfId="0" applyNumberFormat="1" applyFont="1" applyBorder="1" applyAlignment="1" applyProtection="1">
      <alignment horizontal="center"/>
    </xf>
    <xf numFmtId="9" fontId="3" fillId="0" borderId="20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9" fontId="3" fillId="0" borderId="5" xfId="0" applyNumberFormat="1" applyFont="1" applyBorder="1" applyAlignment="1" applyProtection="1">
      <alignment horizontal="center"/>
    </xf>
    <xf numFmtId="9" fontId="3" fillId="0" borderId="19" xfId="0" applyNumberFormat="1" applyFont="1" applyBorder="1" applyAlignment="1" applyProtection="1">
      <alignment horizontal="center"/>
    </xf>
    <xf numFmtId="164" fontId="5" fillId="4" borderId="3" xfId="0" applyNumberFormat="1" applyFont="1" applyFill="1" applyBorder="1" applyAlignment="1" applyProtection="1">
      <alignment horizontal="center"/>
    </xf>
    <xf numFmtId="164" fontId="5" fillId="4" borderId="6" xfId="0" applyNumberFormat="1" applyFont="1" applyFill="1" applyBorder="1" applyAlignment="1" applyProtection="1">
      <alignment horizontal="center"/>
    </xf>
    <xf numFmtId="164" fontId="5" fillId="4" borderId="90" xfId="0" applyNumberFormat="1" applyFont="1" applyFill="1" applyBorder="1" applyAlignment="1" applyProtection="1">
      <alignment horizontal="center"/>
    </xf>
    <xf numFmtId="4" fontId="12" fillId="0" borderId="79" xfId="0" applyNumberFormat="1" applyFont="1" applyFill="1" applyBorder="1" applyAlignment="1">
      <alignment horizontal="center"/>
    </xf>
    <xf numFmtId="0" fontId="12" fillId="0" borderId="80" xfId="0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"/>
    </xf>
    <xf numFmtId="0" fontId="12" fillId="0" borderId="91" xfId="0" applyFont="1" applyFill="1" applyBorder="1" applyAlignment="1">
      <alignment horizontal="center"/>
    </xf>
    <xf numFmtId="10" fontId="0" fillId="0" borderId="78" xfId="0" applyNumberFormat="1" applyBorder="1"/>
    <xf numFmtId="10" fontId="0" fillId="0" borderId="86" xfId="0" applyNumberFormat="1" applyBorder="1"/>
    <xf numFmtId="1" fontId="11" fillId="0" borderId="92" xfId="0" applyNumberFormat="1" applyFont="1" applyFill="1" applyBorder="1" applyAlignment="1">
      <alignment horizontal="center"/>
    </xf>
    <xf numFmtId="1" fontId="11" fillId="0" borderId="93" xfId="0" applyNumberFormat="1" applyFont="1" applyFill="1" applyBorder="1" applyAlignment="1">
      <alignment horizontal="center"/>
    </xf>
    <xf numFmtId="1" fontId="11" fillId="0" borderId="94" xfId="0" applyNumberFormat="1" applyFont="1" applyFill="1" applyBorder="1" applyAlignment="1">
      <alignment horizontal="center"/>
    </xf>
    <xf numFmtId="1" fontId="11" fillId="0" borderId="95" xfId="0" applyNumberFormat="1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174" fontId="12" fillId="0" borderId="40" xfId="0" applyNumberFormat="1" applyFont="1" applyFill="1" applyBorder="1" applyAlignment="1"/>
    <xf numFmtId="3" fontId="12" fillId="0" borderId="34" xfId="0" applyNumberFormat="1" applyFont="1" applyFill="1" applyBorder="1" applyAlignment="1">
      <alignment horizontal="center"/>
    </xf>
    <xf numFmtId="3" fontId="12" fillId="0" borderId="78" xfId="0" applyNumberFormat="1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165" fontId="3" fillId="0" borderId="46" xfId="0" applyNumberFormat="1" applyFont="1" applyBorder="1" applyAlignment="1" applyProtection="1">
      <alignment horizontal="center"/>
    </xf>
    <xf numFmtId="165" fontId="3" fillId="0" borderId="47" xfId="0" applyNumberFormat="1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left"/>
    </xf>
    <xf numFmtId="0" fontId="3" fillId="0" borderId="21" xfId="0" applyFont="1" applyBorder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0" fillId="0" borderId="0" xfId="0" applyBorder="1" applyProtection="1"/>
    <xf numFmtId="10" fontId="3" fillId="0" borderId="0" xfId="0" applyNumberFormat="1" applyFont="1" applyBorder="1" applyProtection="1"/>
    <xf numFmtId="1" fontId="9" fillId="0" borderId="34" xfId="0" applyNumberFormat="1" applyFont="1" applyFill="1" applyBorder="1" applyAlignment="1">
      <alignment horizontal="center"/>
    </xf>
    <xf numFmtId="0" fontId="8" fillId="0" borderId="45" xfId="0" applyFont="1" applyBorder="1" applyAlignment="1" applyProtection="1">
      <alignment horizontal="center"/>
    </xf>
    <xf numFmtId="0" fontId="8" fillId="0" borderId="64" xfId="0" applyFont="1" applyBorder="1" applyAlignment="1" applyProtection="1">
      <alignment horizontal="center"/>
    </xf>
    <xf numFmtId="0" fontId="8" fillId="0" borderId="56" xfId="0" applyFont="1" applyBorder="1" applyAlignment="1" applyProtection="1">
      <alignment horizontal="center"/>
    </xf>
    <xf numFmtId="0" fontId="8" fillId="0" borderId="47" xfId="0" applyFont="1" applyBorder="1" applyAlignment="1" applyProtection="1">
      <alignment horizontal="center"/>
    </xf>
    <xf numFmtId="3" fontId="8" fillId="0" borderId="36" xfId="0" applyNumberFormat="1" applyFont="1" applyBorder="1" applyAlignment="1" applyProtection="1">
      <alignment horizontal="center"/>
    </xf>
    <xf numFmtId="3" fontId="8" fillId="0" borderId="58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165" fontId="3" fillId="0" borderId="0" xfId="0" applyNumberFormat="1" applyFont="1" applyBorder="1" applyProtection="1"/>
    <xf numFmtId="168" fontId="3" fillId="0" borderId="0" xfId="0" applyNumberFormat="1" applyFont="1" applyBorder="1" applyProtection="1"/>
    <xf numFmtId="0" fontId="3" fillId="0" borderId="0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center"/>
    </xf>
    <xf numFmtId="0" fontId="2" fillId="0" borderId="52" xfId="0" applyFont="1" applyBorder="1" applyAlignment="1" applyProtection="1">
      <alignment horizontal="left"/>
    </xf>
    <xf numFmtId="0" fontId="3" fillId="0" borderId="54" xfId="0" applyFont="1" applyBorder="1" applyProtection="1"/>
    <xf numFmtId="168" fontId="3" fillId="0" borderId="89" xfId="0" applyNumberFormat="1" applyFont="1" applyBorder="1" applyProtection="1"/>
    <xf numFmtId="0" fontId="2" fillId="12" borderId="96" xfId="0" applyFont="1" applyFill="1" applyBorder="1" applyAlignment="1" applyProtection="1">
      <alignment horizontal="center"/>
    </xf>
    <xf numFmtId="165" fontId="3" fillId="0" borderId="3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65" fontId="3" fillId="11" borderId="19" xfId="0" applyNumberFormat="1" applyFont="1" applyFill="1" applyBorder="1" applyAlignment="1" applyProtection="1">
      <alignment horizontal="center"/>
    </xf>
    <xf numFmtId="165" fontId="3" fillId="11" borderId="20" xfId="0" applyNumberFormat="1" applyFont="1" applyFill="1" applyBorder="1" applyAlignment="1" applyProtection="1">
      <alignment horizontal="center"/>
    </xf>
    <xf numFmtId="0" fontId="2" fillId="14" borderId="14" xfId="0" applyFont="1" applyFill="1" applyBorder="1" applyAlignment="1" applyProtection="1">
      <alignment horizontal="center"/>
    </xf>
    <xf numFmtId="164" fontId="2" fillId="14" borderId="19" xfId="0" applyNumberFormat="1" applyFont="1" applyFill="1" applyBorder="1" applyProtection="1"/>
    <xf numFmtId="0" fontId="3" fillId="6" borderId="1" xfId="0" applyFont="1" applyFill="1" applyBorder="1" applyAlignment="1" applyProtection="1">
      <alignment horizontal="center"/>
    </xf>
    <xf numFmtId="172" fontId="0" fillId="0" borderId="0" xfId="0" applyNumberFormat="1" applyBorder="1" applyProtection="1">
      <protection locked="0"/>
    </xf>
    <xf numFmtId="0" fontId="0" fillId="0" borderId="44" xfId="0" applyBorder="1"/>
    <xf numFmtId="0" fontId="0" fillId="0" borderId="89" xfId="0" applyBorder="1"/>
    <xf numFmtId="49" fontId="3" fillId="6" borderId="4" xfId="0" applyNumberFormat="1" applyFont="1" applyFill="1" applyBorder="1" applyAlignment="1" applyProtection="1">
      <alignment horizontal="center"/>
    </xf>
    <xf numFmtId="164" fontId="3" fillId="6" borderId="5" xfId="0" applyNumberFormat="1" applyFont="1" applyFill="1" applyBorder="1" applyProtection="1"/>
    <xf numFmtId="165" fontId="3" fillId="6" borderId="5" xfId="0" applyNumberFormat="1" applyFont="1" applyFill="1" applyBorder="1" applyProtection="1"/>
    <xf numFmtId="165" fontId="3" fillId="6" borderId="6" xfId="0" applyNumberFormat="1" applyFont="1" applyFill="1" applyBorder="1" applyProtection="1"/>
    <xf numFmtId="0" fontId="3" fillId="6" borderId="5" xfId="0" applyFont="1" applyFill="1" applyBorder="1" applyProtection="1"/>
    <xf numFmtId="0" fontId="2" fillId="12" borderId="0" xfId="0" applyNumberFormat="1" applyFont="1" applyFill="1" applyBorder="1" applyProtection="1"/>
    <xf numFmtId="0" fontId="3" fillId="6" borderId="0" xfId="0" applyNumberFormat="1" applyFont="1" applyFill="1" applyBorder="1" applyAlignment="1" applyProtection="1">
      <alignment horizontal="center"/>
    </xf>
    <xf numFmtId="0" fontId="2" fillId="12" borderId="10" xfId="0" applyNumberFormat="1" applyFont="1" applyFill="1" applyBorder="1" applyProtection="1"/>
    <xf numFmtId="0" fontId="0" fillId="6" borderId="0" xfId="0" applyNumberFormat="1" applyFill="1" applyProtection="1"/>
    <xf numFmtId="0" fontId="3" fillId="6" borderId="96" xfId="0" applyNumberFormat="1" applyFont="1" applyFill="1" applyBorder="1" applyProtection="1"/>
    <xf numFmtId="0" fontId="3" fillId="6" borderId="16" xfId="0" applyNumberFormat="1" applyFont="1" applyFill="1" applyBorder="1" applyProtection="1"/>
    <xf numFmtId="0" fontId="3" fillId="6" borderId="0" xfId="0" applyNumberFormat="1" applyFont="1" applyFill="1" applyProtection="1"/>
    <xf numFmtId="49" fontId="10" fillId="6" borderId="4" xfId="0" applyNumberFormat="1" applyFont="1" applyFill="1" applyBorder="1" applyAlignment="1" applyProtection="1">
      <alignment horizontal="center"/>
    </xf>
    <xf numFmtId="49" fontId="10" fillId="11" borderId="4" xfId="0" applyNumberFormat="1" applyFont="1" applyFill="1" applyBorder="1" applyAlignment="1" applyProtection="1">
      <alignment horizontal="center"/>
    </xf>
    <xf numFmtId="164" fontId="2" fillId="14" borderId="5" xfId="0" applyNumberFormat="1" applyFont="1" applyFill="1" applyBorder="1" applyProtection="1"/>
    <xf numFmtId="165" fontId="2" fillId="14" borderId="5" xfId="0" applyNumberFormat="1" applyFont="1" applyFill="1" applyBorder="1" applyProtection="1"/>
    <xf numFmtId="165" fontId="2" fillId="14" borderId="6" xfId="0" applyNumberFormat="1" applyFont="1" applyFill="1" applyBorder="1" applyProtection="1"/>
    <xf numFmtId="0" fontId="3" fillId="6" borderId="4" xfId="0" applyNumberFormat="1" applyFont="1" applyFill="1" applyBorder="1" applyAlignment="1" applyProtection="1">
      <alignment horizontal="center"/>
    </xf>
    <xf numFmtId="0" fontId="10" fillId="11" borderId="4" xfId="0" applyNumberFormat="1" applyFont="1" applyFill="1" applyBorder="1" applyAlignment="1" applyProtection="1">
      <alignment horizontal="center"/>
    </xf>
    <xf numFmtId="0" fontId="3" fillId="6" borderId="5" xfId="0" applyNumberFormat="1" applyFont="1" applyFill="1" applyBorder="1" applyProtection="1"/>
    <xf numFmtId="1" fontId="3" fillId="6" borderId="2" xfId="0" applyNumberFormat="1" applyFont="1" applyFill="1" applyBorder="1" applyProtection="1"/>
    <xf numFmtId="168" fontId="3" fillId="6" borderId="2" xfId="0" applyNumberFormat="1" applyFont="1" applyFill="1" applyBorder="1" applyProtection="1"/>
    <xf numFmtId="1" fontId="3" fillId="6" borderId="5" xfId="0" applyNumberFormat="1" applyFont="1" applyFill="1" applyBorder="1" applyProtection="1"/>
    <xf numFmtId="168" fontId="3" fillId="6" borderId="3" xfId="0" applyNumberFormat="1" applyFont="1" applyFill="1" applyBorder="1" applyProtection="1"/>
    <xf numFmtId="0" fontId="3" fillId="6" borderId="6" xfId="0" applyNumberFormat="1" applyFont="1" applyFill="1" applyBorder="1" applyProtection="1"/>
    <xf numFmtId="0" fontId="2" fillId="13" borderId="28" xfId="0" applyNumberFormat="1" applyFont="1" applyFill="1" applyBorder="1" applyAlignment="1" applyProtection="1">
      <alignment horizontal="center"/>
    </xf>
    <xf numFmtId="164" fontId="2" fillId="13" borderId="12" xfId="0" applyNumberFormat="1" applyFont="1" applyFill="1" applyBorder="1" applyProtection="1"/>
    <xf numFmtId="165" fontId="2" fillId="13" borderId="12" xfId="0" applyNumberFormat="1" applyFont="1" applyFill="1" applyBorder="1" applyProtection="1"/>
    <xf numFmtId="0" fontId="0" fillId="0" borderId="42" xfId="0" applyBorder="1" applyProtection="1"/>
    <xf numFmtId="0" fontId="2" fillId="0" borderId="0" xfId="0" applyFont="1" applyBorder="1" applyAlignment="1" applyProtection="1">
      <alignment horizontal="center"/>
    </xf>
    <xf numFmtId="0" fontId="3" fillId="3" borderId="16" xfId="0" applyFont="1" applyFill="1" applyBorder="1" applyProtection="1"/>
    <xf numFmtId="0" fontId="0" fillId="0" borderId="43" xfId="0" applyBorder="1"/>
    <xf numFmtId="0" fontId="3" fillId="6" borderId="97" xfId="0" applyFont="1" applyFill="1" applyBorder="1" applyAlignment="1" applyProtection="1">
      <alignment horizontal="center"/>
    </xf>
    <xf numFmtId="168" fontId="3" fillId="6" borderId="5" xfId="0" applyNumberFormat="1" applyFont="1" applyFill="1" applyBorder="1" applyProtection="1"/>
    <xf numFmtId="168" fontId="3" fillId="6" borderId="6" xfId="0" applyNumberFormat="1" applyFont="1" applyFill="1" applyBorder="1" applyProtection="1"/>
    <xf numFmtId="49" fontId="3" fillId="0" borderId="1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19" fillId="0" borderId="34" xfId="0" applyFont="1" applyFill="1" applyBorder="1" applyAlignment="1">
      <alignment horizontal="center"/>
    </xf>
    <xf numFmtId="1" fontId="0" fillId="0" borderId="0" xfId="0" applyNumberFormat="1"/>
    <xf numFmtId="168" fontId="3" fillId="0" borderId="55" xfId="0" applyNumberFormat="1" applyFont="1" applyBorder="1" applyProtection="1"/>
    <xf numFmtId="0" fontId="15" fillId="0" borderId="64" xfId="0" applyFont="1" applyBorder="1" applyAlignment="1" applyProtection="1">
      <alignment horizontal="center"/>
    </xf>
    <xf numFmtId="0" fontId="15" fillId="0" borderId="56" xfId="0" applyFont="1" applyBorder="1" applyAlignment="1" applyProtection="1">
      <alignment horizontal="center"/>
    </xf>
    <xf numFmtId="0" fontId="22" fillId="0" borderId="0" xfId="0" applyFont="1" applyFill="1" applyBorder="1"/>
    <xf numFmtId="0" fontId="8" fillId="0" borderId="0" xfId="0" applyFont="1"/>
    <xf numFmtId="0" fontId="23" fillId="0" borderId="0" xfId="0" applyFont="1" applyAlignment="1">
      <alignment horizontal="center"/>
    </xf>
    <xf numFmtId="164" fontId="9" fillId="0" borderId="98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4" borderId="36" xfId="0" applyFill="1" applyBorder="1" applyAlignment="1">
      <alignment horizontal="center"/>
    </xf>
    <xf numFmtId="164" fontId="9" fillId="0" borderId="99" xfId="0" applyNumberFormat="1" applyFont="1" applyFill="1" applyBorder="1" applyAlignment="1">
      <alignment horizontal="left"/>
    </xf>
    <xf numFmtId="164" fontId="9" fillId="0" borderId="100" xfId="0" applyNumberFormat="1" applyFont="1" applyFill="1" applyBorder="1" applyAlignment="1">
      <alignment horizontal="center"/>
    </xf>
    <xf numFmtId="0" fontId="9" fillId="0" borderId="47" xfId="0" applyFont="1" applyBorder="1"/>
    <xf numFmtId="164" fontId="24" fillId="0" borderId="98" xfId="0" applyNumberFormat="1" applyFont="1" applyFill="1" applyBorder="1" applyAlignment="1">
      <alignment horizontal="center"/>
    </xf>
    <xf numFmtId="1" fontId="9" fillId="0" borderId="93" xfId="0" applyNumberFormat="1" applyFont="1" applyBorder="1" applyAlignment="1" applyProtection="1">
      <alignment horizontal="center"/>
    </xf>
    <xf numFmtId="1" fontId="9" fillId="0" borderId="34" xfId="0" applyNumberFormat="1" applyFont="1" applyBorder="1" applyAlignment="1" applyProtection="1">
      <alignment horizontal="center"/>
      <protection locked="0"/>
    </xf>
    <xf numFmtId="1" fontId="0" fillId="0" borderId="93" xfId="0" applyNumberFormat="1" applyBorder="1"/>
    <xf numFmtId="1" fontId="0" fillId="9" borderId="34" xfId="0" applyNumberFormat="1" applyFill="1" applyBorder="1"/>
    <xf numFmtId="1" fontId="8" fillId="9" borderId="34" xfId="0" applyNumberFormat="1" applyFont="1" applyFill="1" applyBorder="1" applyAlignment="1">
      <alignment horizontal="center"/>
    </xf>
    <xf numFmtId="1" fontId="8" fillId="9" borderId="57" xfId="0" applyNumberFormat="1" applyFont="1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1" fontId="0" fillId="4" borderId="68" xfId="0" applyNumberFormat="1" applyFill="1" applyBorder="1" applyAlignment="1">
      <alignment horizontal="center"/>
    </xf>
    <xf numFmtId="1" fontId="8" fillId="4" borderId="68" xfId="0" applyNumberFormat="1" applyFont="1" applyFill="1" applyBorder="1" applyAlignment="1">
      <alignment horizontal="center"/>
    </xf>
    <xf numFmtId="1" fontId="8" fillId="4" borderId="87" xfId="0" applyNumberFormat="1" applyFont="1" applyFill="1" applyBorder="1" applyAlignment="1">
      <alignment horizontal="center"/>
    </xf>
    <xf numFmtId="0" fontId="0" fillId="0" borderId="43" xfId="0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/>
    </xf>
    <xf numFmtId="1" fontId="3" fillId="11" borderId="5" xfId="0" applyNumberFormat="1" applyFont="1" applyFill="1" applyBorder="1" applyProtection="1"/>
    <xf numFmtId="0" fontId="3" fillId="0" borderId="101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3" fillId="15" borderId="0" xfId="0" applyFont="1" applyFill="1"/>
    <xf numFmtId="0" fontId="9" fillId="0" borderId="0" xfId="0" applyFont="1" applyAlignment="1">
      <alignment horizontal="right"/>
    </xf>
    <xf numFmtId="0" fontId="0" fillId="0" borderId="64" xfId="0" applyFill="1" applyBorder="1" applyAlignment="1">
      <alignment horizontal="center"/>
    </xf>
    <xf numFmtId="0" fontId="25" fillId="0" borderId="0" xfId="0" applyFont="1" applyFill="1"/>
    <xf numFmtId="0" fontId="8" fillId="0" borderId="40" xfId="0" applyFont="1" applyFill="1" applyBorder="1" applyAlignment="1">
      <alignment horizontal="right"/>
    </xf>
    <xf numFmtId="0" fontId="6" fillId="0" borderId="79" xfId="0" applyFont="1" applyFill="1" applyBorder="1" applyAlignment="1">
      <alignment horizontal="right"/>
    </xf>
    <xf numFmtId="167" fontId="0" fillId="11" borderId="77" xfId="0" applyNumberFormat="1" applyFill="1" applyBorder="1"/>
    <xf numFmtId="167" fontId="9" fillId="11" borderId="78" xfId="0" applyNumberFormat="1" applyFont="1" applyFill="1" applyBorder="1"/>
    <xf numFmtId="167" fontId="9" fillId="11" borderId="86" xfId="0" applyNumberFormat="1" applyFont="1" applyFill="1" applyBorder="1"/>
    <xf numFmtId="0" fontId="6" fillId="0" borderId="102" xfId="0" applyFont="1" applyFill="1" applyBorder="1" applyAlignment="1">
      <alignment horizontal="right"/>
    </xf>
    <xf numFmtId="0" fontId="0" fillId="16" borderId="103" xfId="0" applyFill="1" applyBorder="1"/>
    <xf numFmtId="10" fontId="9" fillId="0" borderId="103" xfId="0" applyNumberFormat="1" applyFont="1" applyFill="1" applyBorder="1" applyAlignment="1">
      <alignment horizontal="center"/>
    </xf>
    <xf numFmtId="164" fontId="3" fillId="0" borderId="67" xfId="0" applyNumberFormat="1" applyFont="1" applyFill="1" applyBorder="1" applyAlignment="1">
      <alignment horizontal="center"/>
    </xf>
    <xf numFmtId="164" fontId="6" fillId="0" borderId="103" xfId="0" applyNumberFormat="1" applyFont="1" applyFill="1" applyBorder="1" applyAlignment="1">
      <alignment horizontal="center"/>
    </xf>
    <xf numFmtId="164" fontId="9" fillId="0" borderId="99" xfId="0" applyNumberFormat="1" applyFont="1" applyFill="1" applyBorder="1" applyAlignment="1">
      <alignment horizontal="center"/>
    </xf>
    <xf numFmtId="164" fontId="3" fillId="0" borderId="77" xfId="0" applyNumberFormat="1" applyFont="1" applyFill="1" applyBorder="1" applyAlignment="1">
      <alignment horizontal="center"/>
    </xf>
    <xf numFmtId="10" fontId="9" fillId="0" borderId="40" xfId="0" applyNumberFormat="1" applyFont="1" applyFill="1" applyBorder="1" applyAlignment="1">
      <alignment horizontal="center"/>
    </xf>
    <xf numFmtId="1" fontId="9" fillId="0" borderId="57" xfId="0" applyNumberFormat="1" applyFont="1" applyFill="1" applyBorder="1" applyAlignment="1">
      <alignment horizontal="center"/>
    </xf>
    <xf numFmtId="1" fontId="9" fillId="0" borderId="104" xfId="0" applyNumberFormat="1" applyFont="1" applyFill="1" applyBorder="1" applyAlignment="1">
      <alignment horizontal="center"/>
    </xf>
    <xf numFmtId="1" fontId="9" fillId="0" borderId="105" xfId="0" applyNumberFormat="1" applyFont="1" applyFill="1" applyBorder="1" applyAlignment="1">
      <alignment horizontal="center"/>
    </xf>
    <xf numFmtId="164" fontId="8" fillId="4" borderId="104" xfId="0" applyNumberFormat="1" applyFont="1" applyFill="1" applyBorder="1" applyAlignment="1" applyProtection="1">
      <alignment horizontal="center"/>
    </xf>
    <xf numFmtId="167" fontId="3" fillId="17" borderId="106" xfId="0" applyNumberFormat="1" applyFont="1" applyFill="1" applyBorder="1" applyAlignment="1">
      <alignment horizontal="center"/>
    </xf>
    <xf numFmtId="167" fontId="9" fillId="17" borderId="106" xfId="0" applyNumberFormat="1" applyFont="1" applyFill="1" applyBorder="1" applyAlignment="1">
      <alignment horizontal="center"/>
    </xf>
    <xf numFmtId="10" fontId="0" fillId="0" borderId="79" xfId="0" applyNumberFormat="1" applyBorder="1" applyAlignment="1">
      <alignment horizontal="center"/>
    </xf>
    <xf numFmtId="14" fontId="0" fillId="0" borderId="0" xfId="0" applyNumberFormat="1"/>
    <xf numFmtId="0" fontId="3" fillId="0" borderId="46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3" fillId="4" borderId="47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center"/>
    </xf>
    <xf numFmtId="0" fontId="8" fillId="18" borderId="45" xfId="0" applyFont="1" applyFill="1" applyBorder="1" applyAlignment="1">
      <alignment horizontal="center"/>
    </xf>
    <xf numFmtId="0" fontId="0" fillId="18" borderId="64" xfId="0" applyFill="1" applyBorder="1"/>
    <xf numFmtId="0" fontId="13" fillId="18" borderId="64" xfId="0" applyFont="1" applyFill="1" applyBorder="1" applyAlignment="1" applyProtection="1">
      <alignment horizontal="center"/>
    </xf>
    <xf numFmtId="0" fontId="13" fillId="18" borderId="93" xfId="0" applyFont="1" applyFill="1" applyBorder="1" applyAlignment="1" applyProtection="1">
      <alignment horizontal="center"/>
    </xf>
    <xf numFmtId="0" fontId="13" fillId="18" borderId="95" xfId="0" applyFont="1" applyFill="1" applyBorder="1" applyAlignment="1" applyProtection="1">
      <alignment horizontal="center"/>
    </xf>
    <xf numFmtId="0" fontId="3" fillId="0" borderId="0" xfId="0" applyFont="1"/>
    <xf numFmtId="0" fontId="13" fillId="0" borderId="93" xfId="0" applyFont="1" applyFill="1" applyBorder="1" applyAlignment="1" applyProtection="1">
      <alignment horizontal="center"/>
    </xf>
    <xf numFmtId="1" fontId="9" fillId="0" borderId="64" xfId="0" applyNumberFormat="1" applyFont="1" applyFill="1" applyBorder="1" applyAlignment="1" applyProtection="1">
      <alignment horizontal="center"/>
    </xf>
    <xf numFmtId="0" fontId="17" fillId="0" borderId="37" xfId="0" applyFont="1" applyFill="1" applyBorder="1" applyAlignment="1">
      <alignment horizontal="center"/>
    </xf>
    <xf numFmtId="169" fontId="17" fillId="0" borderId="37" xfId="0" applyNumberFormat="1" applyFont="1" applyFill="1" applyBorder="1" applyAlignment="1">
      <alignment horizontal="center"/>
    </xf>
    <xf numFmtId="4" fontId="17" fillId="0" borderId="37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71" fontId="25" fillId="0" borderId="0" xfId="0" applyNumberFormat="1" applyFont="1" applyFill="1"/>
    <xf numFmtId="0" fontId="17" fillId="0" borderId="107" xfId="0" applyFont="1" applyFill="1" applyBorder="1" applyAlignment="1">
      <alignment horizontal="center"/>
    </xf>
    <xf numFmtId="169" fontId="17" fillId="0" borderId="107" xfId="0" applyNumberFormat="1" applyFont="1" applyFill="1" applyBorder="1" applyAlignment="1">
      <alignment horizontal="center"/>
    </xf>
    <xf numFmtId="4" fontId="17" fillId="0" borderId="107" xfId="0" applyNumberFormat="1" applyFont="1" applyFill="1" applyBorder="1" applyAlignment="1">
      <alignment horizontal="center"/>
    </xf>
    <xf numFmtId="0" fontId="17" fillId="19" borderId="67" xfId="0" applyFont="1" applyFill="1" applyBorder="1"/>
    <xf numFmtId="0" fontId="25" fillId="19" borderId="38" xfId="0" applyFont="1" applyFill="1" applyBorder="1" applyAlignment="1">
      <alignment horizontal="center"/>
    </xf>
    <xf numFmtId="169" fontId="25" fillId="19" borderId="38" xfId="0" applyNumberFormat="1" applyFont="1" applyFill="1" applyBorder="1" applyAlignment="1">
      <alignment horizontal="center"/>
    </xf>
    <xf numFmtId="0" fontId="25" fillId="19" borderId="38" xfId="0" applyFont="1" applyFill="1" applyBorder="1"/>
    <xf numFmtId="4" fontId="25" fillId="19" borderId="39" xfId="0" applyNumberFormat="1" applyFont="1" applyFill="1" applyBorder="1"/>
    <xf numFmtId="0" fontId="25" fillId="19" borderId="39" xfId="0" applyFont="1" applyFill="1" applyBorder="1"/>
    <xf numFmtId="0" fontId="25" fillId="19" borderId="77" xfId="0" applyFont="1" applyFill="1" applyBorder="1"/>
    <xf numFmtId="0" fontId="25" fillId="19" borderId="40" xfId="0" applyFont="1" applyFill="1" applyBorder="1"/>
    <xf numFmtId="0" fontId="25" fillId="19" borderId="34" xfId="0" applyFont="1" applyFill="1" applyBorder="1" applyAlignment="1">
      <alignment horizontal="center"/>
    </xf>
    <xf numFmtId="169" fontId="25" fillId="19" borderId="34" xfId="0" applyNumberFormat="1" applyFont="1" applyFill="1" applyBorder="1" applyAlignment="1">
      <alignment horizontal="center"/>
    </xf>
    <xf numFmtId="4" fontId="25" fillId="19" borderId="74" xfId="0" applyNumberFormat="1" applyFont="1" applyFill="1" applyBorder="1" applyAlignment="1">
      <alignment horizontal="center"/>
    </xf>
    <xf numFmtId="169" fontId="25" fillId="19" borderId="74" xfId="0" applyNumberFormat="1" applyFont="1" applyFill="1" applyBorder="1" applyAlignment="1">
      <alignment horizontal="center"/>
    </xf>
    <xf numFmtId="2" fontId="25" fillId="19" borderId="78" xfId="0" applyNumberFormat="1" applyFont="1" applyFill="1" applyBorder="1" applyAlignment="1">
      <alignment horizontal="center"/>
    </xf>
    <xf numFmtId="0" fontId="17" fillId="19" borderId="40" xfId="0" applyFont="1" applyFill="1" applyBorder="1"/>
    <xf numFmtId="0" fontId="25" fillId="0" borderId="0" xfId="0" applyFont="1" applyFill="1" applyBorder="1"/>
    <xf numFmtId="169" fontId="25" fillId="0" borderId="0" xfId="0" applyNumberFormat="1" applyFont="1" applyFill="1"/>
    <xf numFmtId="0" fontId="25" fillId="0" borderId="0" xfId="0" applyFont="1" applyFill="1" applyAlignment="1">
      <alignment horizontal="right"/>
    </xf>
    <xf numFmtId="2" fontId="25" fillId="0" borderId="0" xfId="0" applyNumberFormat="1" applyFont="1" applyFill="1"/>
    <xf numFmtId="0" fontId="17" fillId="0" borderId="40" xfId="0" applyFont="1" applyFill="1" applyBorder="1"/>
    <xf numFmtId="0" fontId="25" fillId="0" borderId="34" xfId="0" applyFont="1" applyFill="1" applyBorder="1" applyAlignment="1">
      <alignment horizontal="center"/>
    </xf>
    <xf numFmtId="169" fontId="25" fillId="0" borderId="34" xfId="0" applyNumberFormat="1" applyFont="1" applyFill="1" applyBorder="1" applyAlignment="1">
      <alignment horizontal="center"/>
    </xf>
    <xf numFmtId="4" fontId="25" fillId="0" borderId="74" xfId="0" applyNumberFormat="1" applyFont="1" applyFill="1" applyBorder="1" applyAlignment="1">
      <alignment horizontal="center"/>
    </xf>
    <xf numFmtId="169" fontId="17" fillId="0" borderId="74" xfId="0" applyNumberFormat="1" applyFont="1" applyFill="1" applyBorder="1" applyAlignment="1">
      <alignment horizontal="center"/>
    </xf>
    <xf numFmtId="169" fontId="25" fillId="0" borderId="74" xfId="0" applyNumberFormat="1" applyFont="1" applyFill="1" applyBorder="1" applyAlignment="1">
      <alignment horizontal="center"/>
    </xf>
    <xf numFmtId="2" fontId="25" fillId="0" borderId="78" xfId="0" applyNumberFormat="1" applyFont="1" applyFill="1" applyBorder="1" applyAlignment="1">
      <alignment horizontal="center"/>
    </xf>
    <xf numFmtId="0" fontId="17" fillId="15" borderId="40" xfId="0" applyFont="1" applyFill="1" applyBorder="1"/>
    <xf numFmtId="0" fontId="25" fillId="15" borderId="34" xfId="0" applyFont="1" applyFill="1" applyBorder="1" applyAlignment="1">
      <alignment horizontal="center"/>
    </xf>
    <xf numFmtId="169" fontId="25" fillId="15" borderId="34" xfId="0" applyNumberFormat="1" applyFont="1" applyFill="1" applyBorder="1" applyAlignment="1">
      <alignment horizontal="center"/>
    </xf>
    <xf numFmtId="4" fontId="25" fillId="15" borderId="74" xfId="0" applyNumberFormat="1" applyFont="1" applyFill="1" applyBorder="1" applyAlignment="1">
      <alignment horizontal="center"/>
    </xf>
    <xf numFmtId="171" fontId="17" fillId="15" borderId="74" xfId="0" applyNumberFormat="1" applyFont="1" applyFill="1" applyBorder="1" applyAlignment="1">
      <alignment horizontal="center"/>
    </xf>
    <xf numFmtId="173" fontId="17" fillId="15" borderId="74" xfId="0" applyNumberFormat="1" applyFont="1" applyFill="1" applyBorder="1" applyAlignment="1">
      <alignment horizontal="center"/>
    </xf>
    <xf numFmtId="171" fontId="17" fillId="0" borderId="74" xfId="0" applyNumberFormat="1" applyFont="1" applyFill="1" applyBorder="1" applyAlignment="1">
      <alignment horizontal="center"/>
    </xf>
    <xf numFmtId="0" fontId="25" fillId="0" borderId="34" xfId="0" applyFont="1" applyFill="1" applyBorder="1"/>
    <xf numFmtId="169" fontId="25" fillId="0" borderId="34" xfId="0" applyNumberFormat="1" applyFont="1" applyFill="1" applyBorder="1"/>
    <xf numFmtId="169" fontId="17" fillId="0" borderId="34" xfId="0" applyNumberFormat="1" applyFont="1" applyFill="1" applyBorder="1" applyAlignment="1">
      <alignment horizontal="center"/>
    </xf>
    <xf numFmtId="4" fontId="17" fillId="0" borderId="74" xfId="0" applyNumberFormat="1" applyFont="1" applyFill="1" applyBorder="1" applyAlignment="1">
      <alignment horizontal="center"/>
    </xf>
    <xf numFmtId="170" fontId="17" fillId="0" borderId="78" xfId="0" applyNumberFormat="1" applyFont="1" applyFill="1" applyBorder="1"/>
    <xf numFmtId="0" fontId="17" fillId="0" borderId="79" xfId="0" applyFont="1" applyFill="1" applyBorder="1"/>
    <xf numFmtId="0" fontId="25" fillId="0" borderId="80" xfId="0" applyFont="1" applyFill="1" applyBorder="1"/>
    <xf numFmtId="169" fontId="25" fillId="0" borderId="80" xfId="0" applyNumberFormat="1" applyFont="1" applyFill="1" applyBorder="1"/>
    <xf numFmtId="2" fontId="17" fillId="0" borderId="80" xfId="0" applyNumberFormat="1" applyFont="1" applyFill="1" applyBorder="1" applyAlignment="1">
      <alignment horizontal="center"/>
    </xf>
    <xf numFmtId="4" fontId="25" fillId="0" borderId="108" xfId="0" applyNumberFormat="1" applyFont="1" applyFill="1" applyBorder="1"/>
    <xf numFmtId="0" fontId="25" fillId="0" borderId="108" xfId="0" applyFont="1" applyFill="1" applyBorder="1"/>
    <xf numFmtId="0" fontId="25" fillId="0" borderId="86" xfId="0" applyFont="1" applyFill="1" applyBorder="1"/>
    <xf numFmtId="164" fontId="14" fillId="0" borderId="98" xfId="0" applyNumberFormat="1" applyFont="1" applyFill="1" applyBorder="1" applyAlignment="1">
      <alignment horizontal="center"/>
    </xf>
    <xf numFmtId="1" fontId="25" fillId="0" borderId="0" xfId="0" applyNumberFormat="1" applyFont="1" applyFill="1"/>
    <xf numFmtId="169" fontId="17" fillId="15" borderId="74" xfId="0" applyNumberFormat="1" applyFont="1" applyFill="1" applyBorder="1" applyAlignment="1">
      <alignment horizontal="center"/>
    </xf>
    <xf numFmtId="171" fontId="25" fillId="19" borderId="74" xfId="0" applyNumberFormat="1" applyFont="1" applyFill="1" applyBorder="1" applyAlignment="1">
      <alignment horizontal="center"/>
    </xf>
    <xf numFmtId="0" fontId="6" fillId="0" borderId="109" xfId="0" applyFont="1" applyBorder="1" applyAlignment="1">
      <alignment horizontal="left"/>
    </xf>
    <xf numFmtId="1" fontId="0" fillId="0" borderId="73" xfId="0" applyNumberFormat="1" applyBorder="1"/>
    <xf numFmtId="1" fontId="0" fillId="0" borderId="64" xfId="0" applyNumberFormat="1" applyFill="1" applyBorder="1"/>
    <xf numFmtId="1" fontId="0" fillId="0" borderId="74" xfId="0" applyNumberFormat="1" applyBorder="1"/>
    <xf numFmtId="1" fontId="0" fillId="0" borderId="34" xfId="0" applyNumberFormat="1" applyFill="1" applyBorder="1"/>
    <xf numFmtId="1" fontId="0" fillId="0" borderId="75" xfId="0" applyNumberFormat="1" applyBorder="1"/>
    <xf numFmtId="1" fontId="0" fillId="0" borderId="36" xfId="0" applyNumberFormat="1" applyFill="1" applyBorder="1"/>
    <xf numFmtId="1" fontId="0" fillId="0" borderId="56" xfId="0" applyNumberFormat="1" applyFill="1" applyBorder="1"/>
    <xf numFmtId="1" fontId="0" fillId="0" borderId="57" xfId="0" applyNumberFormat="1" applyFill="1" applyBorder="1"/>
    <xf numFmtId="1" fontId="0" fillId="0" borderId="58" xfId="0" applyNumberForma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77" xfId="0" applyFont="1" applyFill="1" applyBorder="1" applyAlignment="1">
      <alignment horizontal="center"/>
    </xf>
    <xf numFmtId="0" fontId="11" fillId="0" borderId="1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n%20Look/My%20Documents/Operations/DMR/Budget/Ramp%20Up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niel%20Look/My%20Documents/Operations/Oakwood/FISCAL/BUDGET/OV%20WEST%20%20Established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PRODUCTION FACTOR"/>
      <sheetName val="Burges Staffing"/>
      <sheetName val="MONTHLY MEAL COUNTS"/>
      <sheetName val="Budget 200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PRODUCTION FACTOR"/>
      <sheetName val="RAMP UP STAFFING"/>
      <sheetName val="STAFFING"/>
      <sheetName val="MONTHLY MEAL COUNTS"/>
      <sheetName val="Budget 2011"/>
      <sheetName val="Budget 2007"/>
    </sheetNames>
    <sheetDataSet>
      <sheetData sheetId="0"/>
      <sheetData sheetId="1"/>
      <sheetData sheetId="2"/>
      <sheetData sheetId="3"/>
      <sheetData sheetId="4">
        <row r="13">
          <cell r="O13">
            <v>250628.71000000002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4:Y114"/>
  <sheetViews>
    <sheetView tabSelected="1" zoomScale="50" zoomScaleNormal="50" workbookViewId="0">
      <selection activeCell="AB31" sqref="AB31"/>
    </sheetView>
  </sheetViews>
  <sheetFormatPr defaultRowHeight="15.75" x14ac:dyDescent="0.25"/>
  <cols>
    <col min="2" max="2" width="36.625" bestFit="1" customWidth="1"/>
    <col min="3" max="3" width="11.375" bestFit="1" customWidth="1"/>
    <col min="4" max="4" width="11.625" customWidth="1"/>
    <col min="5" max="5" width="13.75" customWidth="1"/>
    <col min="6" max="9" width="11.625" customWidth="1"/>
    <col min="10" max="10" width="12.125" customWidth="1"/>
    <col min="11" max="15" width="11.625" customWidth="1"/>
  </cols>
  <sheetData>
    <row r="4" spans="2:18" ht="21" customHeight="1" x14ac:dyDescent="0.25"/>
    <row r="5" spans="2:18" ht="25.5" x14ac:dyDescent="0.35">
      <c r="H5" s="403"/>
      <c r="I5" s="403"/>
      <c r="J5" s="179"/>
    </row>
    <row r="6" spans="2:18" ht="26.25" x14ac:dyDescent="0.4">
      <c r="B6" s="405"/>
      <c r="H6" s="403"/>
      <c r="I6" s="403"/>
      <c r="J6" s="179"/>
    </row>
    <row r="7" spans="2:18" ht="26.25" x14ac:dyDescent="0.4">
      <c r="B7" s="405"/>
      <c r="H7" s="403"/>
      <c r="I7" s="403"/>
      <c r="J7" s="179"/>
    </row>
    <row r="8" spans="2:18" ht="26.25" x14ac:dyDescent="0.4">
      <c r="B8" s="405"/>
      <c r="H8" s="403"/>
      <c r="I8" s="403"/>
      <c r="J8" s="179"/>
    </row>
    <row r="10" spans="2:18" x14ac:dyDescent="0.25">
      <c r="B10" s="430" t="s">
        <v>271</v>
      </c>
    </row>
    <row r="11" spans="2:18" x14ac:dyDescent="0.25">
      <c r="B11" s="431" t="s">
        <v>190</v>
      </c>
      <c r="C11" s="454">
        <v>41912</v>
      </c>
    </row>
    <row r="13" spans="2:18" ht="16.5" thickBot="1" x14ac:dyDescent="0.3">
      <c r="B13" s="263" t="s">
        <v>79</v>
      </c>
      <c r="D13">
        <v>31</v>
      </c>
      <c r="E13">
        <v>28</v>
      </c>
      <c r="F13">
        <v>31</v>
      </c>
      <c r="G13">
        <v>30</v>
      </c>
      <c r="H13">
        <v>31</v>
      </c>
      <c r="I13">
        <v>30</v>
      </c>
      <c r="J13">
        <v>31</v>
      </c>
      <c r="K13">
        <v>31</v>
      </c>
      <c r="L13">
        <v>30</v>
      </c>
      <c r="M13">
        <v>31</v>
      </c>
      <c r="N13">
        <v>30</v>
      </c>
      <c r="O13">
        <v>31</v>
      </c>
      <c r="P13">
        <f>SUM(D13:O13)</f>
        <v>365</v>
      </c>
    </row>
    <row r="14" spans="2:18" ht="16.5" thickTop="1" x14ac:dyDescent="0.25">
      <c r="B14" s="153" t="s">
        <v>131</v>
      </c>
      <c r="C14" s="408"/>
      <c r="D14" s="401" t="s">
        <v>23</v>
      </c>
      <c r="E14" s="401" t="s">
        <v>24</v>
      </c>
      <c r="F14" s="401" t="s">
        <v>25</v>
      </c>
      <c r="G14" s="401" t="s">
        <v>14</v>
      </c>
      <c r="H14" s="401" t="s">
        <v>15</v>
      </c>
      <c r="I14" s="401" t="s">
        <v>16</v>
      </c>
      <c r="J14" s="401" t="s">
        <v>17</v>
      </c>
      <c r="K14" s="402" t="s">
        <v>18</v>
      </c>
      <c r="L14" s="401" t="s">
        <v>19</v>
      </c>
      <c r="M14" s="401" t="s">
        <v>20</v>
      </c>
      <c r="N14" s="401" t="s">
        <v>21</v>
      </c>
      <c r="O14" s="401" t="s">
        <v>22</v>
      </c>
    </row>
    <row r="15" spans="2:18" x14ac:dyDescent="0.25">
      <c r="B15" s="427" t="s">
        <v>235</v>
      </c>
      <c r="C15" s="416">
        <v>127</v>
      </c>
      <c r="D15" s="414">
        <v>121</v>
      </c>
      <c r="E15" s="414">
        <v>121</v>
      </c>
      <c r="F15" s="414">
        <v>121</v>
      </c>
      <c r="G15" s="414">
        <v>121</v>
      </c>
      <c r="H15" s="414">
        <v>121</v>
      </c>
      <c r="I15" s="414">
        <v>121</v>
      </c>
      <c r="J15" s="414">
        <v>121</v>
      </c>
      <c r="K15" s="414">
        <v>121</v>
      </c>
      <c r="L15" s="414">
        <v>121</v>
      </c>
      <c r="M15" s="414">
        <v>121</v>
      </c>
      <c r="N15" s="414">
        <v>121</v>
      </c>
      <c r="O15" s="414">
        <v>121</v>
      </c>
      <c r="R15" s="464">
        <f>155/126</f>
        <v>1.2301587301587302</v>
      </c>
    </row>
    <row r="16" spans="2:18" x14ac:dyDescent="0.25">
      <c r="B16" s="427" t="s">
        <v>236</v>
      </c>
      <c r="C16" s="416">
        <v>51</v>
      </c>
      <c r="D16" s="414">
        <v>48</v>
      </c>
      <c r="E16" s="414">
        <v>48</v>
      </c>
      <c r="F16" s="414">
        <v>48</v>
      </c>
      <c r="G16" s="414">
        <v>48</v>
      </c>
      <c r="H16" s="414">
        <v>48</v>
      </c>
      <c r="I16" s="414">
        <v>48</v>
      </c>
      <c r="J16" s="414">
        <v>48</v>
      </c>
      <c r="K16" s="414">
        <v>48</v>
      </c>
      <c r="L16" s="414">
        <v>48</v>
      </c>
      <c r="M16" s="414">
        <v>48</v>
      </c>
      <c r="N16" s="414">
        <v>48</v>
      </c>
      <c r="O16" s="414">
        <v>48</v>
      </c>
    </row>
    <row r="17" spans="2:16" x14ac:dyDescent="0.25">
      <c r="B17" s="428" t="s">
        <v>185</v>
      </c>
      <c r="C17" s="225">
        <v>0</v>
      </c>
      <c r="D17" s="415"/>
      <c r="E17" s="415">
        <f t="shared" ref="E17:O17" si="0">(+$C$17*$J$40)*E36</f>
        <v>0</v>
      </c>
      <c r="F17" s="415">
        <f t="shared" si="0"/>
        <v>0</v>
      </c>
      <c r="G17" s="415">
        <f t="shared" si="0"/>
        <v>0</v>
      </c>
      <c r="H17" s="415">
        <f t="shared" si="0"/>
        <v>0</v>
      </c>
      <c r="I17" s="415">
        <f t="shared" si="0"/>
        <v>0</v>
      </c>
      <c r="J17" s="415">
        <f t="shared" si="0"/>
        <v>0</v>
      </c>
      <c r="K17" s="415">
        <f t="shared" si="0"/>
        <v>0</v>
      </c>
      <c r="L17" s="415">
        <f t="shared" si="0"/>
        <v>0</v>
      </c>
      <c r="M17" s="415">
        <f t="shared" si="0"/>
        <v>0</v>
      </c>
      <c r="N17" s="415">
        <f t="shared" si="0"/>
        <v>0</v>
      </c>
      <c r="O17" s="415">
        <f t="shared" si="0"/>
        <v>0</v>
      </c>
      <c r="P17" s="185"/>
    </row>
    <row r="18" spans="2:16" x14ac:dyDescent="0.25">
      <c r="B18" s="428" t="s">
        <v>237</v>
      </c>
      <c r="C18" s="225">
        <v>25</v>
      </c>
      <c r="D18" s="415">
        <v>24</v>
      </c>
      <c r="E18" s="415">
        <v>24</v>
      </c>
      <c r="F18" s="415">
        <v>24</v>
      </c>
      <c r="G18" s="415">
        <v>24</v>
      </c>
      <c r="H18" s="415">
        <v>24</v>
      </c>
      <c r="I18" s="415">
        <v>24</v>
      </c>
      <c r="J18" s="415">
        <v>24</v>
      </c>
      <c r="K18" s="415">
        <v>24</v>
      </c>
      <c r="L18" s="415">
        <v>24</v>
      </c>
      <c r="M18" s="415">
        <v>24</v>
      </c>
      <c r="N18" s="415">
        <v>24</v>
      </c>
      <c r="O18" s="415">
        <v>24</v>
      </c>
      <c r="P18" s="185"/>
    </row>
    <row r="19" spans="2:16" x14ac:dyDescent="0.25">
      <c r="B19" s="245" t="s">
        <v>154</v>
      </c>
      <c r="C19" s="417"/>
      <c r="D19" s="418">
        <f>SUM(D15:D18)</f>
        <v>193</v>
      </c>
      <c r="E19" s="418">
        <f t="shared" ref="E19:O19" si="1">SUM(E15:E18)</f>
        <v>193</v>
      </c>
      <c r="F19" s="418">
        <f t="shared" si="1"/>
        <v>193</v>
      </c>
      <c r="G19" s="418">
        <f t="shared" si="1"/>
        <v>193</v>
      </c>
      <c r="H19" s="418">
        <f t="shared" si="1"/>
        <v>193</v>
      </c>
      <c r="I19" s="418">
        <f t="shared" si="1"/>
        <v>193</v>
      </c>
      <c r="J19" s="418">
        <f t="shared" si="1"/>
        <v>193</v>
      </c>
      <c r="K19" s="418">
        <f t="shared" si="1"/>
        <v>193</v>
      </c>
      <c r="L19" s="418">
        <f t="shared" si="1"/>
        <v>193</v>
      </c>
      <c r="M19" s="418">
        <f t="shared" si="1"/>
        <v>193</v>
      </c>
      <c r="N19" s="418">
        <f t="shared" si="1"/>
        <v>193</v>
      </c>
      <c r="O19" s="419">
        <f t="shared" si="1"/>
        <v>193</v>
      </c>
    </row>
    <row r="20" spans="2:16" x14ac:dyDescent="0.25">
      <c r="B20" s="429" t="str">
        <f>+B15</f>
        <v>IL APARTMENTS</v>
      </c>
      <c r="C20" s="420"/>
      <c r="D20" s="332">
        <f t="shared" ref="D20:O20" si="2">+D15*$G$40</f>
        <v>181.98400000000001</v>
      </c>
      <c r="E20" s="332">
        <f t="shared" si="2"/>
        <v>181.98400000000001</v>
      </c>
      <c r="F20" s="332">
        <f t="shared" si="2"/>
        <v>181.98400000000001</v>
      </c>
      <c r="G20" s="332">
        <f t="shared" si="2"/>
        <v>181.98400000000001</v>
      </c>
      <c r="H20" s="332">
        <f t="shared" si="2"/>
        <v>181.98400000000001</v>
      </c>
      <c r="I20" s="332">
        <f t="shared" si="2"/>
        <v>181.98400000000001</v>
      </c>
      <c r="J20" s="332">
        <f t="shared" si="2"/>
        <v>181.98400000000001</v>
      </c>
      <c r="K20" s="332">
        <f t="shared" si="2"/>
        <v>181.98400000000001</v>
      </c>
      <c r="L20" s="332">
        <f t="shared" si="2"/>
        <v>181.98400000000001</v>
      </c>
      <c r="M20" s="332">
        <f t="shared" si="2"/>
        <v>181.98400000000001</v>
      </c>
      <c r="N20" s="332">
        <f t="shared" si="2"/>
        <v>181.98400000000001</v>
      </c>
      <c r="O20" s="447">
        <f t="shared" si="2"/>
        <v>181.98400000000001</v>
      </c>
    </row>
    <row r="21" spans="2:16" x14ac:dyDescent="0.25">
      <c r="B21" s="429" t="str">
        <f>+B16</f>
        <v>IL COTTAGES</v>
      </c>
      <c r="C21" s="420"/>
      <c r="D21" s="332">
        <f t="shared" ref="D21:O21" si="3">+D16*$G$41</f>
        <v>72</v>
      </c>
      <c r="E21" s="332">
        <f t="shared" si="3"/>
        <v>72</v>
      </c>
      <c r="F21" s="332">
        <f t="shared" si="3"/>
        <v>72</v>
      </c>
      <c r="G21" s="332">
        <f t="shared" si="3"/>
        <v>72</v>
      </c>
      <c r="H21" s="332">
        <f t="shared" si="3"/>
        <v>72</v>
      </c>
      <c r="I21" s="332">
        <f t="shared" si="3"/>
        <v>72</v>
      </c>
      <c r="J21" s="332">
        <f t="shared" si="3"/>
        <v>72</v>
      </c>
      <c r="K21" s="332">
        <f t="shared" si="3"/>
        <v>72</v>
      </c>
      <c r="L21" s="332">
        <f t="shared" si="3"/>
        <v>72</v>
      </c>
      <c r="M21" s="332">
        <f t="shared" si="3"/>
        <v>72</v>
      </c>
      <c r="N21" s="332">
        <f t="shared" si="3"/>
        <v>72</v>
      </c>
      <c r="O21" s="447">
        <f t="shared" si="3"/>
        <v>72</v>
      </c>
    </row>
    <row r="22" spans="2:16" x14ac:dyDescent="0.25">
      <c r="B22" s="429" t="s">
        <v>185</v>
      </c>
      <c r="C22" s="420"/>
      <c r="D22" s="332">
        <f t="shared" ref="D22:O22" si="4">+D17*$G$42</f>
        <v>0</v>
      </c>
      <c r="E22" s="332">
        <f t="shared" si="4"/>
        <v>0</v>
      </c>
      <c r="F22" s="332">
        <f t="shared" si="4"/>
        <v>0</v>
      </c>
      <c r="G22" s="332">
        <f t="shared" si="4"/>
        <v>0</v>
      </c>
      <c r="H22" s="332">
        <f t="shared" si="4"/>
        <v>0</v>
      </c>
      <c r="I22" s="332">
        <f t="shared" si="4"/>
        <v>0</v>
      </c>
      <c r="J22" s="332">
        <f t="shared" si="4"/>
        <v>0</v>
      </c>
      <c r="K22" s="332">
        <f t="shared" si="4"/>
        <v>0</v>
      </c>
      <c r="L22" s="332">
        <f t="shared" si="4"/>
        <v>0</v>
      </c>
      <c r="M22" s="332">
        <f t="shared" si="4"/>
        <v>0</v>
      </c>
      <c r="N22" s="332">
        <f t="shared" si="4"/>
        <v>0</v>
      </c>
      <c r="O22" s="447">
        <f t="shared" si="4"/>
        <v>0</v>
      </c>
    </row>
    <row r="23" spans="2:16" ht="16.5" thickBot="1" x14ac:dyDescent="0.3">
      <c r="B23" s="429" t="s">
        <v>237</v>
      </c>
      <c r="C23" s="420"/>
      <c r="D23" s="332">
        <f t="shared" ref="D23:O23" si="5">+D18*$G$43</f>
        <v>36</v>
      </c>
      <c r="E23" s="332">
        <f t="shared" si="5"/>
        <v>36</v>
      </c>
      <c r="F23" s="332">
        <f t="shared" si="5"/>
        <v>36</v>
      </c>
      <c r="G23" s="332">
        <f t="shared" si="5"/>
        <v>36</v>
      </c>
      <c r="H23" s="332">
        <f t="shared" si="5"/>
        <v>36</v>
      </c>
      <c r="I23" s="332">
        <f t="shared" si="5"/>
        <v>36</v>
      </c>
      <c r="J23" s="332">
        <f t="shared" si="5"/>
        <v>36</v>
      </c>
      <c r="K23" s="332">
        <f t="shared" si="5"/>
        <v>36</v>
      </c>
      <c r="L23" s="332">
        <f t="shared" si="5"/>
        <v>36</v>
      </c>
      <c r="M23" s="332">
        <f t="shared" si="5"/>
        <v>36</v>
      </c>
      <c r="N23" s="448">
        <f t="shared" si="5"/>
        <v>36</v>
      </c>
      <c r="O23" s="449">
        <f t="shared" si="5"/>
        <v>36</v>
      </c>
    </row>
    <row r="24" spans="2:16" ht="17.25" thickTop="1" thickBot="1" x14ac:dyDescent="0.3">
      <c r="B24" s="159" t="s">
        <v>138</v>
      </c>
      <c r="C24" s="421"/>
      <c r="D24" s="422">
        <f>SUM(D20:D23)</f>
        <v>289.98400000000004</v>
      </c>
      <c r="E24" s="422">
        <f t="shared" ref="E24:O24" si="6">SUM(E20:E23)</f>
        <v>289.98400000000004</v>
      </c>
      <c r="F24" s="422">
        <f t="shared" si="6"/>
        <v>289.98400000000004</v>
      </c>
      <c r="G24" s="422">
        <f t="shared" si="6"/>
        <v>289.98400000000004</v>
      </c>
      <c r="H24" s="422">
        <f t="shared" si="6"/>
        <v>289.98400000000004</v>
      </c>
      <c r="I24" s="422">
        <f t="shared" si="6"/>
        <v>289.98400000000004</v>
      </c>
      <c r="J24" s="422">
        <f t="shared" si="6"/>
        <v>289.98400000000004</v>
      </c>
      <c r="K24" s="422">
        <f t="shared" si="6"/>
        <v>289.98400000000004</v>
      </c>
      <c r="L24" s="422">
        <f t="shared" si="6"/>
        <v>289.98400000000004</v>
      </c>
      <c r="M24" s="422">
        <f t="shared" si="6"/>
        <v>289.98400000000004</v>
      </c>
      <c r="N24" s="422">
        <f t="shared" si="6"/>
        <v>289.98400000000004</v>
      </c>
      <c r="O24" s="423">
        <f t="shared" si="6"/>
        <v>289.98400000000004</v>
      </c>
    </row>
    <row r="25" spans="2:16" ht="16.5" thickTop="1" x14ac:dyDescent="0.25">
      <c r="B25" s="459" t="s">
        <v>157</v>
      </c>
      <c r="C25" s="460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2"/>
      <c r="O25" s="463"/>
    </row>
    <row r="26" spans="2:16" x14ac:dyDescent="0.25">
      <c r="B26" s="456" t="s">
        <v>238</v>
      </c>
      <c r="C26" s="105"/>
      <c r="D26" s="465">
        <v>8</v>
      </c>
      <c r="E26" s="465">
        <v>8</v>
      </c>
      <c r="F26" s="465">
        <v>8</v>
      </c>
      <c r="G26" s="465">
        <v>8</v>
      </c>
      <c r="H26" s="465">
        <v>8</v>
      </c>
      <c r="I26" s="465">
        <v>8</v>
      </c>
      <c r="J26" s="465">
        <v>9</v>
      </c>
      <c r="K26" s="465">
        <v>9</v>
      </c>
      <c r="L26" s="465">
        <v>9</v>
      </c>
      <c r="M26" s="465">
        <v>9</v>
      </c>
      <c r="N26" s="465">
        <v>9</v>
      </c>
      <c r="O26" s="465">
        <v>9</v>
      </c>
    </row>
    <row r="27" spans="2:16" ht="16.5" thickBot="1" x14ac:dyDescent="0.3">
      <c r="B27" s="457" t="s">
        <v>201</v>
      </c>
      <c r="C27" s="409"/>
      <c r="D27" s="164">
        <f t="shared" ref="D27:O27" si="7">SUM(D26:D26)</f>
        <v>8</v>
      </c>
      <c r="E27" s="164">
        <f t="shared" si="7"/>
        <v>8</v>
      </c>
      <c r="F27" s="164">
        <f t="shared" si="7"/>
        <v>8</v>
      </c>
      <c r="G27" s="164">
        <f t="shared" si="7"/>
        <v>8</v>
      </c>
      <c r="H27" s="164">
        <f t="shared" si="7"/>
        <v>8</v>
      </c>
      <c r="I27" s="164">
        <f t="shared" si="7"/>
        <v>8</v>
      </c>
      <c r="J27" s="164">
        <f t="shared" si="7"/>
        <v>9</v>
      </c>
      <c r="K27" s="164">
        <f t="shared" si="7"/>
        <v>9</v>
      </c>
      <c r="L27" s="164">
        <f t="shared" si="7"/>
        <v>9</v>
      </c>
      <c r="M27" s="164">
        <f t="shared" si="7"/>
        <v>9</v>
      </c>
      <c r="N27" s="164">
        <f t="shared" si="7"/>
        <v>9</v>
      </c>
      <c r="O27" s="164">
        <f t="shared" si="7"/>
        <v>9</v>
      </c>
    </row>
    <row r="28" spans="2:16" ht="16.5" thickTop="1" x14ac:dyDescent="0.25">
      <c r="B28" s="458" t="s">
        <v>239</v>
      </c>
      <c r="C28" s="432"/>
      <c r="D28" s="466">
        <v>13</v>
      </c>
      <c r="E28" s="466">
        <v>13</v>
      </c>
      <c r="F28" s="466">
        <v>14</v>
      </c>
      <c r="G28" s="466">
        <v>14</v>
      </c>
      <c r="H28" s="466">
        <v>15</v>
      </c>
      <c r="I28" s="466">
        <v>15</v>
      </c>
      <c r="J28" s="466">
        <v>15</v>
      </c>
      <c r="K28" s="466">
        <v>16</v>
      </c>
      <c r="L28" s="466">
        <v>16</v>
      </c>
      <c r="M28" s="466">
        <v>16</v>
      </c>
      <c r="N28" s="466">
        <v>16</v>
      </c>
      <c r="O28" s="466">
        <v>16</v>
      </c>
    </row>
    <row r="29" spans="2:16" ht="16.5" thickBot="1" x14ac:dyDescent="0.3">
      <c r="B29" s="457" t="s">
        <v>202</v>
      </c>
      <c r="C29" s="160"/>
      <c r="D29" s="164">
        <f t="shared" ref="D29:O29" si="8">SUM(D28:D28)</f>
        <v>13</v>
      </c>
      <c r="E29" s="164">
        <f t="shared" si="8"/>
        <v>13</v>
      </c>
      <c r="F29" s="164">
        <f t="shared" si="8"/>
        <v>14</v>
      </c>
      <c r="G29" s="164">
        <f t="shared" si="8"/>
        <v>14</v>
      </c>
      <c r="H29" s="164">
        <f t="shared" si="8"/>
        <v>15</v>
      </c>
      <c r="I29" s="164">
        <f t="shared" si="8"/>
        <v>15</v>
      </c>
      <c r="J29" s="164">
        <f t="shared" si="8"/>
        <v>15</v>
      </c>
      <c r="K29" s="164">
        <f t="shared" si="8"/>
        <v>16</v>
      </c>
      <c r="L29" s="164">
        <f t="shared" si="8"/>
        <v>16</v>
      </c>
      <c r="M29" s="164">
        <f t="shared" si="8"/>
        <v>16</v>
      </c>
      <c r="N29" s="450">
        <f t="shared" si="8"/>
        <v>16</v>
      </c>
      <c r="O29" s="271">
        <f t="shared" si="8"/>
        <v>16</v>
      </c>
    </row>
    <row r="30" spans="2:16" s="111" customFormat="1" ht="17.25" thickTop="1" thickBot="1" x14ac:dyDescent="0.3">
      <c r="B30" s="264" t="s">
        <v>147</v>
      </c>
      <c r="C30" s="182"/>
      <c r="D30" s="183">
        <f t="shared" ref="D30:O30" si="9">+D24+D27+D29</f>
        <v>310.98400000000004</v>
      </c>
      <c r="E30" s="183">
        <f t="shared" si="9"/>
        <v>310.98400000000004</v>
      </c>
      <c r="F30" s="183">
        <f t="shared" si="9"/>
        <v>311.98400000000004</v>
      </c>
      <c r="G30" s="183">
        <f t="shared" si="9"/>
        <v>311.98400000000004</v>
      </c>
      <c r="H30" s="183">
        <f t="shared" si="9"/>
        <v>312.98400000000004</v>
      </c>
      <c r="I30" s="183">
        <f t="shared" si="9"/>
        <v>312.98400000000004</v>
      </c>
      <c r="J30" s="183">
        <f t="shared" si="9"/>
        <v>313.98400000000004</v>
      </c>
      <c r="K30" s="183">
        <f t="shared" si="9"/>
        <v>314.98400000000004</v>
      </c>
      <c r="L30" s="183">
        <f t="shared" si="9"/>
        <v>314.98400000000004</v>
      </c>
      <c r="M30" s="183">
        <f t="shared" si="9"/>
        <v>314.98400000000004</v>
      </c>
      <c r="N30" s="183">
        <f t="shared" si="9"/>
        <v>314.98400000000004</v>
      </c>
      <c r="O30" s="272">
        <f t="shared" si="9"/>
        <v>314.98400000000004</v>
      </c>
    </row>
    <row r="31" spans="2:16" ht="17.25" thickTop="1" thickBot="1" x14ac:dyDescent="0.3">
      <c r="B31" s="161"/>
      <c r="C31" s="154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3"/>
    </row>
    <row r="32" spans="2:16" ht="16.5" thickTop="1" x14ac:dyDescent="0.25">
      <c r="B32" s="165" t="s">
        <v>124</v>
      </c>
      <c r="C32" s="166"/>
      <c r="D32" s="167">
        <f>+D30*$C$39</f>
        <v>6.2196800000000012</v>
      </c>
      <c r="E32" s="167">
        <f t="shared" ref="E32:O32" si="10">+E30*$C$39</f>
        <v>6.2196800000000012</v>
      </c>
      <c r="F32" s="167">
        <f t="shared" si="10"/>
        <v>6.2396800000000008</v>
      </c>
      <c r="G32" s="167">
        <f t="shared" si="10"/>
        <v>6.2396800000000008</v>
      </c>
      <c r="H32" s="167">
        <f t="shared" si="10"/>
        <v>6.2596800000000012</v>
      </c>
      <c r="I32" s="167">
        <f t="shared" si="10"/>
        <v>6.2596800000000012</v>
      </c>
      <c r="J32" s="167">
        <f t="shared" si="10"/>
        <v>6.2796800000000008</v>
      </c>
      <c r="K32" s="167">
        <f t="shared" si="10"/>
        <v>6.2996800000000013</v>
      </c>
      <c r="L32" s="167">
        <f t="shared" si="10"/>
        <v>6.2996800000000013</v>
      </c>
      <c r="M32" s="167">
        <f t="shared" si="10"/>
        <v>6.2996800000000013</v>
      </c>
      <c r="N32" s="167">
        <f t="shared" si="10"/>
        <v>6.2996800000000013</v>
      </c>
      <c r="O32" s="273">
        <f t="shared" si="10"/>
        <v>6.2996800000000013</v>
      </c>
      <c r="P32" s="121"/>
    </row>
    <row r="33" spans="2:16" x14ac:dyDescent="0.25">
      <c r="B33" s="168" t="s">
        <v>68</v>
      </c>
      <c r="C33" s="169"/>
      <c r="D33" s="186">
        <f>+D30*$C$40</f>
        <v>31.098400000000005</v>
      </c>
      <c r="E33" s="186">
        <f t="shared" ref="E33:O33" si="11">+E30*$C$40</f>
        <v>31.098400000000005</v>
      </c>
      <c r="F33" s="186">
        <f t="shared" si="11"/>
        <v>31.198400000000007</v>
      </c>
      <c r="G33" s="186">
        <f t="shared" si="11"/>
        <v>31.198400000000007</v>
      </c>
      <c r="H33" s="186">
        <f t="shared" si="11"/>
        <v>31.298400000000004</v>
      </c>
      <c r="I33" s="186">
        <f t="shared" si="11"/>
        <v>31.298400000000004</v>
      </c>
      <c r="J33" s="186">
        <f t="shared" si="11"/>
        <v>31.398400000000006</v>
      </c>
      <c r="K33" s="186">
        <f t="shared" si="11"/>
        <v>31.498400000000004</v>
      </c>
      <c r="L33" s="186">
        <f t="shared" si="11"/>
        <v>31.498400000000004</v>
      </c>
      <c r="M33" s="186">
        <f t="shared" si="11"/>
        <v>31.498400000000004</v>
      </c>
      <c r="N33" s="186">
        <f t="shared" si="11"/>
        <v>31.498400000000004</v>
      </c>
      <c r="O33" s="190">
        <f t="shared" si="11"/>
        <v>31.498400000000004</v>
      </c>
      <c r="P33" s="121"/>
    </row>
    <row r="34" spans="2:16" ht="16.5" thickBot="1" x14ac:dyDescent="0.3">
      <c r="B34" s="170" t="s">
        <v>132</v>
      </c>
      <c r="C34" s="160"/>
      <c r="D34" s="171">
        <v>0</v>
      </c>
      <c r="E34" s="171">
        <v>0</v>
      </c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84">
        <v>0</v>
      </c>
      <c r="P34" s="121"/>
    </row>
    <row r="35" spans="2:16" s="111" customFormat="1" ht="17.25" thickTop="1" thickBot="1" x14ac:dyDescent="0.3">
      <c r="B35" s="178"/>
      <c r="C35" s="179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79"/>
    </row>
    <row r="36" spans="2:16" s="111" customFormat="1" ht="16.5" thickBot="1" x14ac:dyDescent="0.3">
      <c r="B36" s="439" t="s">
        <v>195</v>
      </c>
      <c r="C36" s="440"/>
      <c r="D36" s="441">
        <v>1</v>
      </c>
      <c r="E36" s="441">
        <v>1</v>
      </c>
      <c r="F36" s="441">
        <v>1</v>
      </c>
      <c r="G36" s="441">
        <v>1</v>
      </c>
      <c r="H36" s="441">
        <v>1</v>
      </c>
      <c r="I36" s="441">
        <v>1</v>
      </c>
      <c r="J36" s="441">
        <v>1</v>
      </c>
      <c r="K36" s="441">
        <v>1</v>
      </c>
      <c r="L36" s="441">
        <v>1</v>
      </c>
      <c r="M36" s="441">
        <v>1</v>
      </c>
      <c r="N36" s="441">
        <v>1</v>
      </c>
      <c r="O36" s="441">
        <v>1</v>
      </c>
      <c r="P36" s="179"/>
    </row>
    <row r="37" spans="2:16" s="111" customFormat="1" ht="16.5" thickBot="1" x14ac:dyDescent="0.3">
      <c r="B37" s="178"/>
      <c r="C37" s="17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79"/>
    </row>
    <row r="38" spans="2:16" s="111" customFormat="1" ht="16.5" thickBot="1" x14ac:dyDescent="0.3">
      <c r="B38" s="178"/>
      <c r="C38" s="179"/>
      <c r="D38" s="180"/>
      <c r="E38" s="444"/>
      <c r="F38" s="443" t="s">
        <v>188</v>
      </c>
      <c r="G38" s="411"/>
      <c r="H38" s="410" t="s">
        <v>188</v>
      </c>
      <c r="I38" s="411"/>
      <c r="J38" s="180"/>
      <c r="K38" s="180"/>
      <c r="L38" s="180"/>
      <c r="M38" s="180"/>
      <c r="N38" s="180"/>
      <c r="O38" s="180"/>
      <c r="P38" s="179"/>
    </row>
    <row r="39" spans="2:16" s="111" customFormat="1" x14ac:dyDescent="0.25">
      <c r="B39" s="181" t="s">
        <v>145</v>
      </c>
      <c r="C39" s="436">
        <v>0.02</v>
      </c>
      <c r="E39" s="442" t="s">
        <v>196</v>
      </c>
      <c r="G39" s="445" t="s">
        <v>197</v>
      </c>
      <c r="H39" s="413" t="e">
        <f>+#REF!</f>
        <v>#REF!</v>
      </c>
      <c r="I39" s="413" t="e">
        <f>+#REF!</f>
        <v>#REF!</v>
      </c>
      <c r="J39" s="519" t="str">
        <f>+B28</f>
        <v>AL MS SMALL HOUSE</v>
      </c>
      <c r="K39" s="406" t="e">
        <f>+#REF!</f>
        <v>#REF!</v>
      </c>
      <c r="L39" s="406" t="e">
        <f>+#REF!</f>
        <v>#REF!</v>
      </c>
      <c r="M39" s="180"/>
      <c r="N39" s="180"/>
      <c r="O39" s="180"/>
      <c r="P39" s="179"/>
    </row>
    <row r="40" spans="2:16" s="111" customFormat="1" ht="16.5" thickBot="1" x14ac:dyDescent="0.3">
      <c r="B40" s="434" t="s">
        <v>146</v>
      </c>
      <c r="C40" s="437">
        <v>0.1</v>
      </c>
      <c r="E40" s="446">
        <v>0</v>
      </c>
      <c r="F40" s="265" t="s">
        <v>191</v>
      </c>
      <c r="G40" s="267">
        <v>1.504</v>
      </c>
      <c r="H40" s="451">
        <v>0.9</v>
      </c>
      <c r="I40" s="452">
        <v>0.9</v>
      </c>
      <c r="J40" s="452">
        <v>0.95</v>
      </c>
      <c r="K40" s="452">
        <v>0.95</v>
      </c>
      <c r="L40" s="452">
        <v>0.95</v>
      </c>
      <c r="M40" s="180"/>
      <c r="N40" s="180"/>
      <c r="O40" s="180"/>
      <c r="P40" s="179"/>
    </row>
    <row r="41" spans="2:16" s="111" customFormat="1" ht="16.5" thickBot="1" x14ac:dyDescent="0.3">
      <c r="B41" s="435" t="s">
        <v>194</v>
      </c>
      <c r="C41" s="438">
        <v>0.95</v>
      </c>
      <c r="E41" s="446">
        <v>0</v>
      </c>
      <c r="F41" s="265" t="str">
        <f>+B16</f>
        <v>IL COTTAGES</v>
      </c>
      <c r="G41" s="267">
        <v>1.5</v>
      </c>
      <c r="H41" s="180"/>
      <c r="I41" s="180"/>
      <c r="J41" s="407"/>
      <c r="K41" s="407"/>
      <c r="L41" s="180"/>
      <c r="M41" s="180"/>
      <c r="N41" s="180"/>
      <c r="O41" s="180"/>
      <c r="P41" s="179"/>
    </row>
    <row r="42" spans="2:16" s="111" customFormat="1" x14ac:dyDescent="0.25">
      <c r="B42" s="178"/>
      <c r="C42" s="179"/>
      <c r="E42" s="446">
        <v>0</v>
      </c>
      <c r="F42" s="265" t="str">
        <f>+B17</f>
        <v>OPEN</v>
      </c>
      <c r="G42" s="267">
        <v>0</v>
      </c>
      <c r="H42" s="180"/>
      <c r="I42" s="180" t="s">
        <v>182</v>
      </c>
      <c r="J42" s="407"/>
      <c r="K42" s="407"/>
      <c r="L42" s="180"/>
      <c r="M42" s="180"/>
      <c r="N42" s="180"/>
      <c r="O42" s="180"/>
      <c r="P42" s="179"/>
    </row>
    <row r="43" spans="2:16" ht="16.5" thickBot="1" x14ac:dyDescent="0.3">
      <c r="E43" s="453">
        <v>0</v>
      </c>
      <c r="F43" s="266" t="str">
        <f>+B18</f>
        <v>IL RENTAL</v>
      </c>
      <c r="G43" s="268">
        <v>1.5</v>
      </c>
      <c r="J43" s="122"/>
    </row>
    <row r="44" spans="2:16" ht="17.25" thickTop="1" thickBot="1" x14ac:dyDescent="0.3">
      <c r="B44" s="523" t="s">
        <v>286</v>
      </c>
      <c r="C44" s="188"/>
      <c r="J44" s="122"/>
    </row>
    <row r="45" spans="2:16" ht="16.5" thickTop="1" x14ac:dyDescent="0.25">
      <c r="B45" s="323" t="s">
        <v>276</v>
      </c>
      <c r="C45" s="210"/>
      <c r="D45" s="524">
        <v>23</v>
      </c>
      <c r="E45" s="525">
        <f>D45</f>
        <v>23</v>
      </c>
      <c r="F45" s="525">
        <f t="shared" ref="F45:O45" si="12">E45</f>
        <v>23</v>
      </c>
      <c r="G45" s="525">
        <f t="shared" si="12"/>
        <v>23</v>
      </c>
      <c r="H45" s="525">
        <f t="shared" si="12"/>
        <v>23</v>
      </c>
      <c r="I45" s="525">
        <f t="shared" si="12"/>
        <v>23</v>
      </c>
      <c r="J45" s="525">
        <f t="shared" si="12"/>
        <v>23</v>
      </c>
      <c r="K45" s="525">
        <f t="shared" si="12"/>
        <v>23</v>
      </c>
      <c r="L45" s="525">
        <f t="shared" si="12"/>
        <v>23</v>
      </c>
      <c r="M45" s="525">
        <f t="shared" si="12"/>
        <v>23</v>
      </c>
      <c r="N45" s="525">
        <f t="shared" si="12"/>
        <v>23</v>
      </c>
      <c r="O45" s="530">
        <f t="shared" si="12"/>
        <v>23</v>
      </c>
    </row>
    <row r="46" spans="2:16" x14ac:dyDescent="0.25">
      <c r="B46" s="455" t="s">
        <v>277</v>
      </c>
      <c r="C46" s="211"/>
      <c r="D46" s="526">
        <v>59</v>
      </c>
      <c r="E46" s="527">
        <f t="shared" ref="E46:O54" si="13">D46</f>
        <v>59</v>
      </c>
      <c r="F46" s="527">
        <f t="shared" si="13"/>
        <v>59</v>
      </c>
      <c r="G46" s="527">
        <f t="shared" si="13"/>
        <v>59</v>
      </c>
      <c r="H46" s="527">
        <f t="shared" si="13"/>
        <v>59</v>
      </c>
      <c r="I46" s="527">
        <f t="shared" si="13"/>
        <v>59</v>
      </c>
      <c r="J46" s="527">
        <f t="shared" si="13"/>
        <v>59</v>
      </c>
      <c r="K46" s="527">
        <f t="shared" si="13"/>
        <v>59</v>
      </c>
      <c r="L46" s="527">
        <f t="shared" si="13"/>
        <v>59</v>
      </c>
      <c r="M46" s="527">
        <f t="shared" si="13"/>
        <v>59</v>
      </c>
      <c r="N46" s="527">
        <f t="shared" si="13"/>
        <v>59</v>
      </c>
      <c r="O46" s="531">
        <f t="shared" si="13"/>
        <v>59</v>
      </c>
    </row>
    <row r="47" spans="2:16" x14ac:dyDescent="0.25">
      <c r="B47" s="455" t="s">
        <v>278</v>
      </c>
      <c r="C47" s="211"/>
      <c r="D47" s="526">
        <v>110</v>
      </c>
      <c r="E47" s="527">
        <f t="shared" si="13"/>
        <v>110</v>
      </c>
      <c r="F47" s="527">
        <f t="shared" si="13"/>
        <v>110</v>
      </c>
      <c r="G47" s="527">
        <f t="shared" si="13"/>
        <v>110</v>
      </c>
      <c r="H47" s="527">
        <f t="shared" si="13"/>
        <v>110</v>
      </c>
      <c r="I47" s="527">
        <f t="shared" si="13"/>
        <v>110</v>
      </c>
      <c r="J47" s="527">
        <f t="shared" si="13"/>
        <v>110</v>
      </c>
      <c r="K47" s="527">
        <f t="shared" si="13"/>
        <v>110</v>
      </c>
      <c r="L47" s="527">
        <f t="shared" si="13"/>
        <v>110</v>
      </c>
      <c r="M47" s="527">
        <f t="shared" si="13"/>
        <v>110</v>
      </c>
      <c r="N47" s="527">
        <f t="shared" si="13"/>
        <v>110</v>
      </c>
      <c r="O47" s="531">
        <f t="shared" si="13"/>
        <v>110</v>
      </c>
    </row>
    <row r="48" spans="2:16" x14ac:dyDescent="0.25">
      <c r="B48" s="324" t="s">
        <v>279</v>
      </c>
      <c r="C48" s="211"/>
      <c r="D48" s="526">
        <v>5</v>
      </c>
      <c r="E48" s="527">
        <f t="shared" si="13"/>
        <v>5</v>
      </c>
      <c r="F48" s="527">
        <f t="shared" si="13"/>
        <v>5</v>
      </c>
      <c r="G48" s="527">
        <f t="shared" si="13"/>
        <v>5</v>
      </c>
      <c r="H48" s="527">
        <f t="shared" si="13"/>
        <v>5</v>
      </c>
      <c r="I48" s="527">
        <f t="shared" si="13"/>
        <v>5</v>
      </c>
      <c r="J48" s="527">
        <f t="shared" si="13"/>
        <v>5</v>
      </c>
      <c r="K48" s="527">
        <f t="shared" si="13"/>
        <v>5</v>
      </c>
      <c r="L48" s="527">
        <f t="shared" si="13"/>
        <v>5</v>
      </c>
      <c r="M48" s="527">
        <f t="shared" si="13"/>
        <v>5</v>
      </c>
      <c r="N48" s="527">
        <f t="shared" si="13"/>
        <v>5</v>
      </c>
      <c r="O48" s="531">
        <f t="shared" si="13"/>
        <v>5</v>
      </c>
    </row>
    <row r="49" spans="2:15" x14ac:dyDescent="0.25">
      <c r="B49" s="455" t="s">
        <v>280</v>
      </c>
      <c r="C49" s="211"/>
      <c r="D49" s="526">
        <v>9</v>
      </c>
      <c r="E49" s="527">
        <f t="shared" si="13"/>
        <v>9</v>
      </c>
      <c r="F49" s="527">
        <f t="shared" si="13"/>
        <v>9</v>
      </c>
      <c r="G49" s="527">
        <f t="shared" si="13"/>
        <v>9</v>
      </c>
      <c r="H49" s="527">
        <f t="shared" si="13"/>
        <v>9</v>
      </c>
      <c r="I49" s="527">
        <f t="shared" si="13"/>
        <v>9</v>
      </c>
      <c r="J49" s="527">
        <f t="shared" si="13"/>
        <v>9</v>
      </c>
      <c r="K49" s="527">
        <f t="shared" si="13"/>
        <v>9</v>
      </c>
      <c r="L49" s="527">
        <f t="shared" si="13"/>
        <v>9</v>
      </c>
      <c r="M49" s="527">
        <f t="shared" si="13"/>
        <v>9</v>
      </c>
      <c r="N49" s="527">
        <f t="shared" si="13"/>
        <v>9</v>
      </c>
      <c r="O49" s="531">
        <f t="shared" si="13"/>
        <v>9</v>
      </c>
    </row>
    <row r="50" spans="2:15" x14ac:dyDescent="0.25">
      <c r="B50" s="455" t="s">
        <v>281</v>
      </c>
      <c r="C50" s="211"/>
      <c r="D50" s="526">
        <v>2</v>
      </c>
      <c r="E50" s="527">
        <f t="shared" si="13"/>
        <v>2</v>
      </c>
      <c r="F50" s="527">
        <f t="shared" si="13"/>
        <v>2</v>
      </c>
      <c r="G50" s="527">
        <f t="shared" si="13"/>
        <v>2</v>
      </c>
      <c r="H50" s="527">
        <f t="shared" si="13"/>
        <v>2</v>
      </c>
      <c r="I50" s="527">
        <f t="shared" si="13"/>
        <v>2</v>
      </c>
      <c r="J50" s="527">
        <f t="shared" si="13"/>
        <v>2</v>
      </c>
      <c r="K50" s="527">
        <f t="shared" si="13"/>
        <v>2</v>
      </c>
      <c r="L50" s="527">
        <f t="shared" si="13"/>
        <v>2</v>
      </c>
      <c r="M50" s="527">
        <f t="shared" si="13"/>
        <v>2</v>
      </c>
      <c r="N50" s="527">
        <f t="shared" si="13"/>
        <v>2</v>
      </c>
      <c r="O50" s="531">
        <f t="shared" si="13"/>
        <v>2</v>
      </c>
    </row>
    <row r="51" spans="2:15" x14ac:dyDescent="0.25">
      <c r="B51" s="324" t="s">
        <v>282</v>
      </c>
      <c r="C51" s="211"/>
      <c r="D51" s="526">
        <v>0</v>
      </c>
      <c r="E51" s="527">
        <f t="shared" si="13"/>
        <v>0</v>
      </c>
      <c r="F51" s="527">
        <f t="shared" si="13"/>
        <v>0</v>
      </c>
      <c r="G51" s="527">
        <f t="shared" si="13"/>
        <v>0</v>
      </c>
      <c r="H51" s="527">
        <f t="shared" si="13"/>
        <v>0</v>
      </c>
      <c r="I51" s="527">
        <f t="shared" si="13"/>
        <v>0</v>
      </c>
      <c r="J51" s="527">
        <f t="shared" si="13"/>
        <v>0</v>
      </c>
      <c r="K51" s="527">
        <f t="shared" si="13"/>
        <v>0</v>
      </c>
      <c r="L51" s="527">
        <f t="shared" si="13"/>
        <v>0</v>
      </c>
      <c r="M51" s="527">
        <f t="shared" si="13"/>
        <v>0</v>
      </c>
      <c r="N51" s="527">
        <f t="shared" si="13"/>
        <v>0</v>
      </c>
      <c r="O51" s="531">
        <f t="shared" si="13"/>
        <v>0</v>
      </c>
    </row>
    <row r="52" spans="2:15" x14ac:dyDescent="0.25">
      <c r="B52" s="455" t="s">
        <v>283</v>
      </c>
      <c r="C52" s="211"/>
      <c r="D52" s="526">
        <v>3.75</v>
      </c>
      <c r="E52" s="527">
        <f t="shared" si="13"/>
        <v>3.75</v>
      </c>
      <c r="F52" s="527">
        <f t="shared" si="13"/>
        <v>3.75</v>
      </c>
      <c r="G52" s="527">
        <f t="shared" si="13"/>
        <v>3.75</v>
      </c>
      <c r="H52" s="527">
        <f t="shared" si="13"/>
        <v>3.75</v>
      </c>
      <c r="I52" s="527">
        <f t="shared" si="13"/>
        <v>3.75</v>
      </c>
      <c r="J52" s="527">
        <f t="shared" si="13"/>
        <v>3.75</v>
      </c>
      <c r="K52" s="527">
        <f t="shared" si="13"/>
        <v>3.75</v>
      </c>
      <c r="L52" s="527">
        <f t="shared" si="13"/>
        <v>3.75</v>
      </c>
      <c r="M52" s="527">
        <f t="shared" si="13"/>
        <v>3.75</v>
      </c>
      <c r="N52" s="527">
        <f t="shared" si="13"/>
        <v>3.75</v>
      </c>
      <c r="O52" s="531">
        <f t="shared" si="13"/>
        <v>3.75</v>
      </c>
    </row>
    <row r="53" spans="2:15" x14ac:dyDescent="0.25">
      <c r="B53" s="455" t="s">
        <v>284</v>
      </c>
      <c r="C53" s="211"/>
      <c r="D53" s="526">
        <v>1</v>
      </c>
      <c r="E53" s="527">
        <f t="shared" si="13"/>
        <v>1</v>
      </c>
      <c r="F53" s="527">
        <f t="shared" si="13"/>
        <v>1</v>
      </c>
      <c r="G53" s="527">
        <f t="shared" si="13"/>
        <v>1</v>
      </c>
      <c r="H53" s="527">
        <f t="shared" si="13"/>
        <v>1</v>
      </c>
      <c r="I53" s="527">
        <f t="shared" si="13"/>
        <v>1</v>
      </c>
      <c r="J53" s="527">
        <f t="shared" si="13"/>
        <v>1</v>
      </c>
      <c r="K53" s="527">
        <f t="shared" si="13"/>
        <v>1</v>
      </c>
      <c r="L53" s="527">
        <f t="shared" si="13"/>
        <v>1</v>
      </c>
      <c r="M53" s="527">
        <f t="shared" si="13"/>
        <v>1</v>
      </c>
      <c r="N53" s="527">
        <f t="shared" si="13"/>
        <v>1</v>
      </c>
      <c r="O53" s="531">
        <f t="shared" si="13"/>
        <v>1</v>
      </c>
    </row>
    <row r="54" spans="2:15" ht="16.5" thickBot="1" x14ac:dyDescent="0.3">
      <c r="B54" s="325"/>
      <c r="C54" s="212"/>
      <c r="D54" s="528">
        <v>3.5</v>
      </c>
      <c r="E54" s="529">
        <f t="shared" si="13"/>
        <v>3.5</v>
      </c>
      <c r="F54" s="529">
        <f t="shared" si="13"/>
        <v>3.5</v>
      </c>
      <c r="G54" s="529">
        <f t="shared" si="13"/>
        <v>3.5</v>
      </c>
      <c r="H54" s="529">
        <f t="shared" si="13"/>
        <v>3.5</v>
      </c>
      <c r="I54" s="529">
        <f t="shared" si="13"/>
        <v>3.5</v>
      </c>
      <c r="J54" s="529">
        <f t="shared" si="13"/>
        <v>3.5</v>
      </c>
      <c r="K54" s="529">
        <f t="shared" si="13"/>
        <v>3.5</v>
      </c>
      <c r="L54" s="529">
        <f t="shared" si="13"/>
        <v>3.5</v>
      </c>
      <c r="M54" s="529">
        <f t="shared" si="13"/>
        <v>3.5</v>
      </c>
      <c r="N54" s="529">
        <f t="shared" si="13"/>
        <v>3.5</v>
      </c>
      <c r="O54" s="532">
        <f t="shared" si="13"/>
        <v>3.5</v>
      </c>
    </row>
    <row r="55" spans="2:15" ht="17.25" thickTop="1" thickBot="1" x14ac:dyDescent="0.3"/>
    <row r="56" spans="2:15" ht="17.25" thickTop="1" thickBot="1" x14ac:dyDescent="0.3">
      <c r="B56" s="262" t="s">
        <v>123</v>
      </c>
      <c r="C56" s="189">
        <v>0.03</v>
      </c>
    </row>
    <row r="57" spans="2:15" ht="17.25" thickTop="1" thickBot="1" x14ac:dyDescent="0.3">
      <c r="B57" s="523" t="s">
        <v>285</v>
      </c>
      <c r="C57" s="188"/>
      <c r="J57" s="122"/>
    </row>
    <row r="58" spans="2:15" ht="16.5" thickTop="1" x14ac:dyDescent="0.25">
      <c r="B58" s="323" t="s">
        <v>276</v>
      </c>
      <c r="C58" s="210"/>
      <c r="D58" s="210">
        <v>8.02</v>
      </c>
      <c r="E58" s="269">
        <f t="shared" ref="E58:K67" si="14">+D58*(1+($C$56/12))</f>
        <v>8.040049999999999</v>
      </c>
      <c r="F58" s="269">
        <f t="shared" si="14"/>
        <v>8.0601501249999981</v>
      </c>
      <c r="G58" s="269">
        <f t="shared" si="14"/>
        <v>8.0803005003124984</v>
      </c>
      <c r="H58" s="269">
        <f t="shared" si="14"/>
        <v>8.1005012515632799</v>
      </c>
      <c r="I58" s="269">
        <f t="shared" si="14"/>
        <v>8.120752504692188</v>
      </c>
      <c r="J58" s="269">
        <f t="shared" si="14"/>
        <v>8.1410543859539182</v>
      </c>
      <c r="K58" s="269">
        <f t="shared" si="14"/>
        <v>8.1614070219188033</v>
      </c>
      <c r="L58" s="269">
        <f>+K58*(1+($C$56/12))+0.08</f>
        <v>8.2618105394736006</v>
      </c>
      <c r="M58" s="269">
        <f t="shared" ref="M58:O67" si="15">+L58*(1+($C$56/12))</f>
        <v>8.2824650658222847</v>
      </c>
      <c r="N58" s="269">
        <f t="shared" si="15"/>
        <v>8.3031712284868391</v>
      </c>
      <c r="O58" s="269">
        <f t="shared" si="15"/>
        <v>8.3239291565580551</v>
      </c>
    </row>
    <row r="59" spans="2:15" x14ac:dyDescent="0.25">
      <c r="B59" s="455" t="s">
        <v>277</v>
      </c>
      <c r="C59" s="211"/>
      <c r="D59" s="211">
        <v>3.75</v>
      </c>
      <c r="E59" s="217">
        <f t="shared" si="14"/>
        <v>3.7593749999999999</v>
      </c>
      <c r="F59" s="217">
        <f t="shared" si="14"/>
        <v>3.7687734374999997</v>
      </c>
      <c r="G59" s="217">
        <f t="shared" si="14"/>
        <v>3.7781953710937497</v>
      </c>
      <c r="H59" s="217">
        <f t="shared" si="14"/>
        <v>3.7876408595214839</v>
      </c>
      <c r="I59" s="217">
        <f t="shared" si="14"/>
        <v>3.7971099616702872</v>
      </c>
      <c r="J59" s="217">
        <f t="shared" si="14"/>
        <v>3.8066027365744626</v>
      </c>
      <c r="K59" s="217">
        <f t="shared" si="14"/>
        <v>3.8161192434158986</v>
      </c>
      <c r="L59" s="217">
        <f t="shared" ref="L59:L67" si="16">+K59*(1+($C$56/12))</f>
        <v>3.8256595415244381</v>
      </c>
      <c r="M59" s="217">
        <f t="shared" si="15"/>
        <v>3.8352236903782488</v>
      </c>
      <c r="N59" s="217">
        <f t="shared" si="15"/>
        <v>3.8448117496041943</v>
      </c>
      <c r="O59" s="217">
        <f t="shared" si="15"/>
        <v>3.8544237789782043</v>
      </c>
    </row>
    <row r="60" spans="2:15" x14ac:dyDescent="0.25">
      <c r="B60" s="455" t="s">
        <v>278</v>
      </c>
      <c r="C60" s="211"/>
      <c r="D60" s="211">
        <v>1</v>
      </c>
      <c r="E60" s="217">
        <f t="shared" si="14"/>
        <v>1.0024999999999999</v>
      </c>
      <c r="F60" s="217">
        <f t="shared" si="14"/>
        <v>1.0050062499999999</v>
      </c>
      <c r="G60" s="217">
        <f t="shared" si="14"/>
        <v>1.0075187656249998</v>
      </c>
      <c r="H60" s="217">
        <f t="shared" si="14"/>
        <v>1.0100375625390623</v>
      </c>
      <c r="I60" s="217">
        <f t="shared" si="14"/>
        <v>1.01256265644541</v>
      </c>
      <c r="J60" s="217">
        <f t="shared" si="14"/>
        <v>1.0150940630865235</v>
      </c>
      <c r="K60" s="217">
        <f t="shared" si="14"/>
        <v>1.0176317982442398</v>
      </c>
      <c r="L60" s="217">
        <f t="shared" si="16"/>
        <v>1.0201758777398504</v>
      </c>
      <c r="M60" s="217">
        <f t="shared" si="15"/>
        <v>1.0227263174342001</v>
      </c>
      <c r="N60" s="217">
        <f t="shared" si="15"/>
        <v>1.0252831332277854</v>
      </c>
      <c r="O60" s="217">
        <f t="shared" si="15"/>
        <v>1.0278463410608549</v>
      </c>
    </row>
    <row r="61" spans="2:15" x14ac:dyDescent="0.25">
      <c r="B61" s="324" t="s">
        <v>279</v>
      </c>
      <c r="C61" s="211"/>
      <c r="D61" s="211">
        <v>0</v>
      </c>
      <c r="E61" s="217">
        <f t="shared" si="14"/>
        <v>0</v>
      </c>
      <c r="F61" s="217">
        <f t="shared" si="14"/>
        <v>0</v>
      </c>
      <c r="G61" s="217">
        <f t="shared" si="14"/>
        <v>0</v>
      </c>
      <c r="H61" s="217">
        <f t="shared" si="14"/>
        <v>0</v>
      </c>
      <c r="I61" s="217">
        <f t="shared" si="14"/>
        <v>0</v>
      </c>
      <c r="J61" s="217">
        <f t="shared" si="14"/>
        <v>0</v>
      </c>
      <c r="K61" s="217">
        <f t="shared" si="14"/>
        <v>0</v>
      </c>
      <c r="L61" s="217">
        <f t="shared" si="16"/>
        <v>0</v>
      </c>
      <c r="M61" s="217">
        <f t="shared" si="15"/>
        <v>0</v>
      </c>
      <c r="N61" s="217">
        <f t="shared" si="15"/>
        <v>0</v>
      </c>
      <c r="O61" s="217">
        <f t="shared" si="15"/>
        <v>0</v>
      </c>
    </row>
    <row r="62" spans="2:15" x14ac:dyDescent="0.25">
      <c r="B62" s="455" t="s">
        <v>280</v>
      </c>
      <c r="C62" s="211"/>
      <c r="D62" s="211">
        <v>3.75</v>
      </c>
      <c r="E62" s="217">
        <f t="shared" si="14"/>
        <v>3.7593749999999999</v>
      </c>
      <c r="F62" s="217">
        <f t="shared" si="14"/>
        <v>3.7687734374999997</v>
      </c>
      <c r="G62" s="217">
        <f t="shared" si="14"/>
        <v>3.7781953710937497</v>
      </c>
      <c r="H62" s="217">
        <f t="shared" si="14"/>
        <v>3.7876408595214839</v>
      </c>
      <c r="I62" s="217">
        <f t="shared" si="14"/>
        <v>3.7971099616702872</v>
      </c>
      <c r="J62" s="217">
        <f t="shared" si="14"/>
        <v>3.8066027365744626</v>
      </c>
      <c r="K62" s="217">
        <f t="shared" si="14"/>
        <v>3.8161192434158986</v>
      </c>
      <c r="L62" s="217">
        <f t="shared" si="16"/>
        <v>3.8256595415244381</v>
      </c>
      <c r="M62" s="217">
        <f t="shared" si="15"/>
        <v>3.8352236903782488</v>
      </c>
      <c r="N62" s="217">
        <f t="shared" si="15"/>
        <v>3.8448117496041943</v>
      </c>
      <c r="O62" s="217">
        <f t="shared" si="15"/>
        <v>3.8544237789782043</v>
      </c>
    </row>
    <row r="63" spans="2:15" x14ac:dyDescent="0.25">
      <c r="B63" s="455" t="s">
        <v>281</v>
      </c>
      <c r="C63" s="211"/>
      <c r="D63" s="211">
        <v>1</v>
      </c>
      <c r="E63" s="217">
        <f t="shared" si="14"/>
        <v>1.0024999999999999</v>
      </c>
      <c r="F63" s="217">
        <f t="shared" si="14"/>
        <v>1.0050062499999999</v>
      </c>
      <c r="G63" s="217">
        <f t="shared" si="14"/>
        <v>1.0075187656249998</v>
      </c>
      <c r="H63" s="217">
        <f t="shared" si="14"/>
        <v>1.0100375625390623</v>
      </c>
      <c r="I63" s="217">
        <f t="shared" si="14"/>
        <v>1.01256265644541</v>
      </c>
      <c r="J63" s="217">
        <f t="shared" si="14"/>
        <v>1.0150940630865235</v>
      </c>
      <c r="K63" s="217">
        <f t="shared" si="14"/>
        <v>1.0176317982442398</v>
      </c>
      <c r="L63" s="217">
        <f t="shared" si="16"/>
        <v>1.0201758777398504</v>
      </c>
      <c r="M63" s="217">
        <f t="shared" si="15"/>
        <v>1.0227263174342001</v>
      </c>
      <c r="N63" s="217">
        <f t="shared" si="15"/>
        <v>1.0252831332277854</v>
      </c>
      <c r="O63" s="217">
        <f t="shared" si="15"/>
        <v>1.0278463410608549</v>
      </c>
    </row>
    <row r="64" spans="2:15" x14ac:dyDescent="0.25">
      <c r="B64" s="324" t="s">
        <v>282</v>
      </c>
      <c r="C64" s="211"/>
      <c r="D64" s="211">
        <v>0</v>
      </c>
      <c r="E64" s="217">
        <f t="shared" si="14"/>
        <v>0</v>
      </c>
      <c r="F64" s="217">
        <f t="shared" si="14"/>
        <v>0</v>
      </c>
      <c r="G64" s="217">
        <f t="shared" si="14"/>
        <v>0</v>
      </c>
      <c r="H64" s="217">
        <f t="shared" si="14"/>
        <v>0</v>
      </c>
      <c r="I64" s="217">
        <f t="shared" si="14"/>
        <v>0</v>
      </c>
      <c r="J64" s="217">
        <f t="shared" si="14"/>
        <v>0</v>
      </c>
      <c r="K64" s="217">
        <f t="shared" si="14"/>
        <v>0</v>
      </c>
      <c r="L64" s="217">
        <f t="shared" si="16"/>
        <v>0</v>
      </c>
      <c r="M64" s="217">
        <f t="shared" si="15"/>
        <v>0</v>
      </c>
      <c r="N64" s="217">
        <f t="shared" si="15"/>
        <v>0</v>
      </c>
      <c r="O64" s="217">
        <f t="shared" si="15"/>
        <v>0</v>
      </c>
    </row>
    <row r="65" spans="2:15" x14ac:dyDescent="0.25">
      <c r="B65" s="455" t="s">
        <v>283</v>
      </c>
      <c r="C65" s="211"/>
      <c r="D65" s="211">
        <v>3.75</v>
      </c>
      <c r="E65" s="217">
        <f t="shared" si="14"/>
        <v>3.7593749999999999</v>
      </c>
      <c r="F65" s="217">
        <f t="shared" si="14"/>
        <v>3.7687734374999997</v>
      </c>
      <c r="G65" s="217">
        <f t="shared" si="14"/>
        <v>3.7781953710937497</v>
      </c>
      <c r="H65" s="217">
        <f t="shared" si="14"/>
        <v>3.7876408595214839</v>
      </c>
      <c r="I65" s="217">
        <f t="shared" si="14"/>
        <v>3.7971099616702872</v>
      </c>
      <c r="J65" s="217">
        <f t="shared" si="14"/>
        <v>3.8066027365744626</v>
      </c>
      <c r="K65" s="217">
        <f t="shared" si="14"/>
        <v>3.8161192434158986</v>
      </c>
      <c r="L65" s="217">
        <f t="shared" si="16"/>
        <v>3.8256595415244381</v>
      </c>
      <c r="M65" s="217">
        <f t="shared" si="15"/>
        <v>3.8352236903782488</v>
      </c>
      <c r="N65" s="217">
        <f t="shared" si="15"/>
        <v>3.8448117496041943</v>
      </c>
      <c r="O65" s="217">
        <f t="shared" si="15"/>
        <v>3.8544237789782043</v>
      </c>
    </row>
    <row r="66" spans="2:15" x14ac:dyDescent="0.25">
      <c r="B66" s="455" t="s">
        <v>284</v>
      </c>
      <c r="C66" s="211"/>
      <c r="D66" s="211">
        <v>1</v>
      </c>
      <c r="E66" s="217">
        <f t="shared" si="14"/>
        <v>1.0024999999999999</v>
      </c>
      <c r="F66" s="217">
        <f t="shared" si="14"/>
        <v>1.0050062499999999</v>
      </c>
      <c r="G66" s="217">
        <f t="shared" si="14"/>
        <v>1.0075187656249998</v>
      </c>
      <c r="H66" s="217">
        <f t="shared" si="14"/>
        <v>1.0100375625390623</v>
      </c>
      <c r="I66" s="217">
        <f t="shared" si="14"/>
        <v>1.01256265644541</v>
      </c>
      <c r="J66" s="217">
        <f t="shared" si="14"/>
        <v>1.0150940630865235</v>
      </c>
      <c r="K66" s="217">
        <f t="shared" si="14"/>
        <v>1.0176317982442398</v>
      </c>
      <c r="L66" s="217">
        <f t="shared" si="16"/>
        <v>1.0201758777398504</v>
      </c>
      <c r="M66" s="217">
        <f t="shared" si="15"/>
        <v>1.0227263174342001</v>
      </c>
      <c r="N66" s="217">
        <f t="shared" si="15"/>
        <v>1.0252831332277854</v>
      </c>
      <c r="O66" s="217">
        <f t="shared" si="15"/>
        <v>1.0278463410608549</v>
      </c>
    </row>
    <row r="67" spans="2:15" ht="16.5" thickBot="1" x14ac:dyDescent="0.3">
      <c r="B67" s="325"/>
      <c r="C67" s="212"/>
      <c r="D67" s="212">
        <v>3.5</v>
      </c>
      <c r="E67" s="270">
        <f t="shared" si="14"/>
        <v>3.50875</v>
      </c>
      <c r="F67" s="270">
        <f t="shared" si="14"/>
        <v>3.5175218749999999</v>
      </c>
      <c r="G67" s="270">
        <f t="shared" si="14"/>
        <v>3.5263156796874999</v>
      </c>
      <c r="H67" s="270">
        <f t="shared" si="14"/>
        <v>3.5351314688867186</v>
      </c>
      <c r="I67" s="270">
        <f t="shared" si="14"/>
        <v>3.5439692975589354</v>
      </c>
      <c r="J67" s="270">
        <f t="shared" si="14"/>
        <v>3.5528292208028325</v>
      </c>
      <c r="K67" s="270">
        <f t="shared" si="14"/>
        <v>3.5617112938548394</v>
      </c>
      <c r="L67" s="270">
        <f t="shared" si="16"/>
        <v>3.5706155720894763</v>
      </c>
      <c r="M67" s="270">
        <f t="shared" si="15"/>
        <v>3.5795421110196997</v>
      </c>
      <c r="N67" s="270">
        <f t="shared" si="15"/>
        <v>3.5884909662972486</v>
      </c>
      <c r="O67" s="270">
        <f t="shared" si="15"/>
        <v>3.5974621937129916</v>
      </c>
    </row>
    <row r="68" spans="2:15" ht="17.25" thickTop="1" thickBot="1" x14ac:dyDescent="0.3"/>
    <row r="69" spans="2:15" ht="18.75" x14ac:dyDescent="0.3">
      <c r="B69" s="126" t="s">
        <v>139</v>
      </c>
      <c r="C69" s="103" t="s">
        <v>115</v>
      </c>
    </row>
    <row r="70" spans="2:15" ht="18.75" x14ac:dyDescent="0.3">
      <c r="B70" s="101" t="s">
        <v>60</v>
      </c>
      <c r="C70" s="148">
        <v>0.12</v>
      </c>
    </row>
    <row r="71" spans="2:15" ht="18.75" x14ac:dyDescent="0.3">
      <c r="B71" s="101" t="s">
        <v>113</v>
      </c>
      <c r="C71" s="148">
        <v>0.31</v>
      </c>
    </row>
    <row r="72" spans="2:15" ht="19.5" thickBot="1" x14ac:dyDescent="0.35">
      <c r="B72" s="102" t="s">
        <v>114</v>
      </c>
      <c r="C72" s="149">
        <v>0.56999999999999995</v>
      </c>
    </row>
    <row r="73" spans="2:15" x14ac:dyDescent="0.25">
      <c r="H73" s="399"/>
    </row>
    <row r="74" spans="2:15" x14ac:dyDescent="0.25">
      <c r="H74" s="399"/>
    </row>
    <row r="75" spans="2:15" ht="16.5" thickBot="1" x14ac:dyDescent="0.3"/>
    <row r="76" spans="2:15" ht="16.5" thickTop="1" x14ac:dyDescent="0.25">
      <c r="B76" s="130" t="s">
        <v>39</v>
      </c>
      <c r="C76" s="150">
        <v>0.17</v>
      </c>
    </row>
    <row r="77" spans="2:15" x14ac:dyDescent="0.25">
      <c r="B77" s="131" t="s">
        <v>71</v>
      </c>
      <c r="C77" s="151">
        <v>0.12</v>
      </c>
    </row>
    <row r="78" spans="2:15" x14ac:dyDescent="0.25">
      <c r="B78" s="131" t="s">
        <v>73</v>
      </c>
      <c r="C78" s="151"/>
    </row>
    <row r="79" spans="2:15" ht="16.5" thickBot="1" x14ac:dyDescent="0.3">
      <c r="B79" s="132" t="s">
        <v>126</v>
      </c>
      <c r="C79" s="152">
        <v>0.08</v>
      </c>
    </row>
    <row r="80" spans="2:15" ht="16.5" thickTop="1" x14ac:dyDescent="0.25"/>
    <row r="83" spans="2:4" ht="16.5" thickBot="1" x14ac:dyDescent="0.3"/>
    <row r="84" spans="2:4" ht="17.25" thickTop="1" thickBot="1" x14ac:dyDescent="0.3">
      <c r="B84" s="141" t="s">
        <v>125</v>
      </c>
      <c r="C84" s="142" t="s">
        <v>2</v>
      </c>
      <c r="D84" s="95"/>
    </row>
    <row r="85" spans="2:4" ht="16.5" thickTop="1" x14ac:dyDescent="0.25">
      <c r="B85" s="143" t="s">
        <v>41</v>
      </c>
      <c r="C85" s="146">
        <v>0.18</v>
      </c>
      <c r="D85" s="257"/>
    </row>
    <row r="86" spans="2:4" x14ac:dyDescent="0.25">
      <c r="B86" s="127" t="s">
        <v>42</v>
      </c>
      <c r="C86" s="147">
        <v>0.15</v>
      </c>
      <c r="D86" s="257"/>
    </row>
    <row r="87" spans="2:4" x14ac:dyDescent="0.25">
      <c r="B87" s="127" t="s">
        <v>44</v>
      </c>
      <c r="C87" s="147">
        <v>0.04</v>
      </c>
      <c r="D87" s="257"/>
    </row>
    <row r="88" spans="2:4" x14ac:dyDescent="0.25">
      <c r="B88" s="127" t="s">
        <v>174</v>
      </c>
      <c r="C88" s="147">
        <v>0</v>
      </c>
      <c r="D88" s="257"/>
    </row>
    <row r="89" spans="2:4" x14ac:dyDescent="0.25">
      <c r="B89" s="424" t="s">
        <v>192</v>
      </c>
      <c r="C89" s="147">
        <v>0.05</v>
      </c>
      <c r="D89" s="257"/>
    </row>
    <row r="90" spans="2:4" x14ac:dyDescent="0.25">
      <c r="B90" s="127" t="s">
        <v>48</v>
      </c>
      <c r="C90" s="147">
        <v>0.04</v>
      </c>
      <c r="D90" s="257"/>
    </row>
    <row r="91" spans="2:4" x14ac:dyDescent="0.25">
      <c r="B91" s="127" t="s">
        <v>52</v>
      </c>
      <c r="C91" s="147">
        <v>0.05</v>
      </c>
      <c r="D91" s="257"/>
    </row>
    <row r="92" spans="2:4" x14ac:dyDescent="0.25">
      <c r="B92" s="127" t="s">
        <v>170</v>
      </c>
      <c r="C92" s="147">
        <v>0</v>
      </c>
      <c r="D92" s="257"/>
    </row>
    <row r="93" spans="2:4" x14ac:dyDescent="0.25">
      <c r="B93" s="127" t="s">
        <v>172</v>
      </c>
      <c r="C93" s="147">
        <v>0</v>
      </c>
      <c r="D93" s="257"/>
    </row>
    <row r="94" spans="2:4" x14ac:dyDescent="0.25">
      <c r="B94" s="127" t="s">
        <v>169</v>
      </c>
      <c r="C94" s="147">
        <f>+D94/'[2]MONTHLY MEAL COUNTS'!$O$13</f>
        <v>0</v>
      </c>
      <c r="D94" s="257"/>
    </row>
    <row r="95" spans="2:4" x14ac:dyDescent="0.25">
      <c r="B95" s="127" t="s">
        <v>171</v>
      </c>
      <c r="C95" s="147">
        <v>0.02</v>
      </c>
      <c r="D95" s="257"/>
    </row>
    <row r="96" spans="2:4" x14ac:dyDescent="0.25">
      <c r="B96" s="392" t="s">
        <v>175</v>
      </c>
      <c r="C96" s="147">
        <f>+D96/'[2]MONTHLY MEAL COUNTS'!$O$13</f>
        <v>0</v>
      </c>
      <c r="D96" s="257"/>
    </row>
    <row r="97" spans="2:25" x14ac:dyDescent="0.25">
      <c r="B97" s="127"/>
      <c r="C97" s="147"/>
      <c r="D97" s="257"/>
    </row>
    <row r="98" spans="2:25" x14ac:dyDescent="0.25">
      <c r="B98" s="127"/>
      <c r="C98" s="147"/>
      <c r="D98" s="257"/>
    </row>
    <row r="99" spans="2:25" x14ac:dyDescent="0.25">
      <c r="B99" s="127"/>
      <c r="C99" s="147"/>
      <c r="D99" s="257"/>
      <c r="F99" s="257"/>
    </row>
    <row r="100" spans="2:25" ht="16.5" thickBot="1" x14ac:dyDescent="0.3">
      <c r="B100" s="359"/>
      <c r="C100" s="360"/>
      <c r="D100" s="257"/>
    </row>
    <row r="101" spans="2:25" ht="16.5" thickTop="1" x14ac:dyDescent="0.25">
      <c r="B101" s="342"/>
      <c r="C101" s="358"/>
      <c r="F101" s="179"/>
    </row>
    <row r="102" spans="2:25" ht="16.5" thickBot="1" x14ac:dyDescent="0.3"/>
    <row r="103" spans="2:25" ht="19.5" thickTop="1" x14ac:dyDescent="0.3">
      <c r="B103" s="347" t="s">
        <v>163</v>
      </c>
      <c r="C103" s="348"/>
      <c r="D103" s="341"/>
      <c r="E103" s="341"/>
      <c r="F103" s="341"/>
      <c r="G103" s="341"/>
      <c r="H103" s="341"/>
      <c r="I103" s="341"/>
      <c r="J103" s="341"/>
      <c r="K103" s="341"/>
      <c r="L103" s="341"/>
      <c r="M103" s="341"/>
      <c r="N103" s="341"/>
      <c r="O103" s="341"/>
      <c r="P103" s="341"/>
      <c r="Q103" s="341"/>
      <c r="R103" s="341"/>
      <c r="S103" s="341"/>
      <c r="T103" s="341"/>
      <c r="U103" s="341"/>
      <c r="V103" s="341"/>
      <c r="W103" s="341"/>
      <c r="X103" s="341"/>
      <c r="Y103" s="341"/>
    </row>
    <row r="104" spans="2:25" x14ac:dyDescent="0.25">
      <c r="B104" s="127" t="s">
        <v>176</v>
      </c>
      <c r="C104" s="400">
        <v>0.23355704697986576</v>
      </c>
      <c r="D104" s="121"/>
      <c r="F104" s="341"/>
      <c r="G104" s="256"/>
      <c r="H104" s="342"/>
      <c r="I104" s="341"/>
      <c r="J104" s="341"/>
      <c r="K104" s="341"/>
      <c r="L104" s="343"/>
      <c r="M104" s="341"/>
      <c r="N104" s="341"/>
      <c r="O104" s="342"/>
      <c r="P104" s="341"/>
      <c r="Q104" s="341"/>
      <c r="R104" s="344"/>
      <c r="S104" s="341"/>
      <c r="T104" s="342"/>
      <c r="U104" s="341"/>
      <c r="V104" s="341"/>
      <c r="W104" s="331"/>
      <c r="X104" s="330"/>
      <c r="Y104" s="330"/>
    </row>
    <row r="105" spans="2:25" x14ac:dyDescent="0.25">
      <c r="B105" s="127" t="s">
        <v>177</v>
      </c>
      <c r="C105" s="400">
        <v>0.10805369127516778</v>
      </c>
      <c r="D105" s="121"/>
      <c r="F105" s="341"/>
      <c r="G105" s="341"/>
      <c r="H105" s="342"/>
      <c r="I105" s="341"/>
      <c r="J105" s="341"/>
      <c r="K105" s="341"/>
      <c r="L105" s="343"/>
      <c r="M105" s="341"/>
      <c r="N105" s="341"/>
      <c r="O105" s="342"/>
      <c r="P105" s="341"/>
      <c r="Q105" s="341"/>
      <c r="R105" s="344"/>
      <c r="S105" s="341"/>
      <c r="T105" s="342"/>
      <c r="U105" s="341"/>
      <c r="V105" s="341"/>
      <c r="W105" s="331"/>
      <c r="X105" s="330"/>
      <c r="Y105" s="330"/>
    </row>
    <row r="106" spans="2:25" x14ac:dyDescent="0.25">
      <c r="B106" s="127" t="s">
        <v>178</v>
      </c>
      <c r="C106" s="400">
        <v>0.15973154362416109</v>
      </c>
      <c r="D106" s="121"/>
      <c r="F106" s="341"/>
      <c r="G106" s="341"/>
      <c r="H106" s="342"/>
      <c r="I106" s="341"/>
      <c r="J106" s="341"/>
      <c r="K106" s="341"/>
      <c r="L106" s="343"/>
      <c r="M106" s="341"/>
      <c r="N106" s="341"/>
      <c r="O106" s="342"/>
      <c r="P106" s="341"/>
      <c r="Q106" s="341"/>
      <c r="R106" s="344"/>
      <c r="S106" s="341"/>
      <c r="T106" s="342"/>
      <c r="U106" s="341"/>
      <c r="V106" s="341"/>
      <c r="W106" s="331"/>
      <c r="X106" s="330"/>
      <c r="Y106" s="330"/>
    </row>
    <row r="107" spans="2:25" x14ac:dyDescent="0.25">
      <c r="B107" s="127" t="s">
        <v>179</v>
      </c>
      <c r="C107" s="400">
        <v>0.10604026845637583</v>
      </c>
      <c r="D107" s="179"/>
      <c r="F107" s="341"/>
      <c r="G107" s="341"/>
      <c r="H107" s="342"/>
      <c r="I107" s="341"/>
      <c r="J107" s="341"/>
      <c r="K107" s="341"/>
      <c r="L107" s="343"/>
      <c r="M107" s="341"/>
      <c r="N107" s="341"/>
      <c r="O107" s="342"/>
      <c r="P107" s="341"/>
      <c r="Q107" s="341"/>
      <c r="R107" s="344"/>
      <c r="S107" s="341"/>
      <c r="T107" s="345"/>
      <c r="U107" s="341"/>
      <c r="V107" s="341"/>
      <c r="W107" s="331"/>
      <c r="X107" s="330"/>
      <c r="Y107" s="330"/>
    </row>
    <row r="108" spans="2:25" x14ac:dyDescent="0.25">
      <c r="B108" s="127" t="s">
        <v>180</v>
      </c>
      <c r="C108" s="400">
        <v>0.26241610738255033</v>
      </c>
      <c r="D108" s="179"/>
      <c r="F108" s="341"/>
      <c r="G108" s="341"/>
      <c r="H108" s="342"/>
      <c r="I108" s="341"/>
      <c r="J108" s="341"/>
      <c r="K108" s="341"/>
      <c r="L108" s="343"/>
      <c r="M108" s="341"/>
      <c r="N108" s="341"/>
      <c r="O108" s="342"/>
      <c r="P108" s="341"/>
      <c r="Q108" s="341"/>
      <c r="R108" s="344"/>
      <c r="S108" s="341"/>
      <c r="T108" s="341"/>
      <c r="U108" s="341"/>
      <c r="V108" s="341"/>
      <c r="W108" s="341"/>
      <c r="X108" s="330"/>
      <c r="Y108" s="330"/>
    </row>
    <row r="109" spans="2:25" x14ac:dyDescent="0.25">
      <c r="B109" s="127" t="s">
        <v>181</v>
      </c>
      <c r="C109" s="400">
        <v>0.13020134228187918</v>
      </c>
      <c r="D109" s="179"/>
      <c r="F109" s="341"/>
      <c r="G109" s="341"/>
      <c r="H109" s="342"/>
      <c r="I109" s="341"/>
      <c r="J109" s="341"/>
      <c r="K109" s="341"/>
      <c r="L109" s="343"/>
      <c r="M109" s="341"/>
      <c r="N109" s="341"/>
      <c r="O109" s="341"/>
      <c r="P109" s="341"/>
      <c r="Q109" s="341"/>
      <c r="R109" s="341"/>
      <c r="S109" s="341"/>
      <c r="T109" s="342"/>
      <c r="U109" s="341"/>
      <c r="V109" s="341"/>
      <c r="W109" s="341"/>
      <c r="X109" s="330"/>
      <c r="Y109" s="330"/>
    </row>
    <row r="110" spans="2:25" x14ac:dyDescent="0.25">
      <c r="B110" s="127"/>
      <c r="C110" s="400"/>
      <c r="D110" s="344"/>
      <c r="F110" s="341"/>
      <c r="G110" s="341"/>
      <c r="H110" s="342"/>
      <c r="I110" s="341"/>
      <c r="J110" s="341"/>
      <c r="K110" s="341"/>
      <c r="L110" s="343"/>
      <c r="M110" s="341"/>
      <c r="N110" s="341"/>
      <c r="O110" s="341"/>
      <c r="P110" s="341"/>
      <c r="Q110" s="341"/>
      <c r="R110" s="341"/>
      <c r="S110" s="341"/>
      <c r="T110" s="342"/>
      <c r="U110" s="341"/>
      <c r="V110" s="341"/>
      <c r="W110" s="341"/>
      <c r="X110" s="330"/>
      <c r="Y110" s="330"/>
    </row>
    <row r="111" spans="2:25" x14ac:dyDescent="0.25">
      <c r="B111" s="127"/>
      <c r="C111" s="400"/>
      <c r="D111" s="341"/>
      <c r="F111" s="341"/>
      <c r="G111" s="341"/>
      <c r="H111" s="342"/>
      <c r="I111" s="341"/>
      <c r="J111" s="341"/>
      <c r="K111" s="341"/>
      <c r="L111" s="343"/>
      <c r="M111" s="341"/>
      <c r="N111" s="341"/>
      <c r="O111" s="341"/>
      <c r="P111" s="341"/>
      <c r="Q111" s="341"/>
      <c r="R111" s="341"/>
      <c r="S111" s="341"/>
      <c r="T111" s="342"/>
      <c r="U111" s="341"/>
      <c r="V111" s="341"/>
      <c r="W111" s="341"/>
      <c r="X111" s="330"/>
      <c r="Y111" s="330"/>
    </row>
    <row r="112" spans="2:25" ht="16.5" thickBot="1" x14ac:dyDescent="0.3">
      <c r="B112" s="128"/>
      <c r="C112" s="349"/>
      <c r="D112" s="341"/>
      <c r="E112" s="121"/>
      <c r="F112" s="341"/>
      <c r="G112" s="341"/>
      <c r="H112" s="342"/>
      <c r="I112" s="341"/>
      <c r="J112" s="341"/>
      <c r="K112" s="341"/>
      <c r="L112" s="343"/>
      <c r="M112" s="341"/>
      <c r="N112" s="341"/>
      <c r="O112" s="341"/>
      <c r="P112" s="341"/>
      <c r="Q112" s="341"/>
      <c r="R112" s="341"/>
      <c r="S112" s="341"/>
      <c r="T112" s="341"/>
      <c r="U112" s="341"/>
      <c r="V112" s="341"/>
      <c r="W112" s="341"/>
      <c r="X112" s="330"/>
      <c r="Y112" s="330"/>
    </row>
    <row r="113" spans="2:25" ht="16.5" thickTop="1" x14ac:dyDescent="0.25">
      <c r="B113" s="1"/>
      <c r="C113" s="1"/>
      <c r="D113" s="1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</row>
    <row r="114" spans="2:25" x14ac:dyDescent="0.25"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</row>
  </sheetData>
  <phoneticPr fontId="14" type="noConversion"/>
  <printOptions verticalCentered="1"/>
  <pageMargins left="0.75" right="0.75" top="1" bottom="1" header="0.5" footer="0.5"/>
  <pageSetup paperSize="5" scale="72" fitToHeight="0" orientation="landscape" r:id="rId1"/>
  <headerFooter alignWithMargins="0"/>
  <rowBreaks count="1" manualBreakCount="1">
    <brk id="4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workbookViewId="0">
      <selection activeCell="H17" sqref="H17"/>
    </sheetView>
  </sheetViews>
  <sheetFormatPr defaultRowHeight="15.75" x14ac:dyDescent="0.25"/>
  <cols>
    <col min="2" max="2" width="45.5" customWidth="1"/>
    <col min="3" max="3" width="12.375" bestFit="1" customWidth="1"/>
    <col min="4" max="4" width="18.125" bestFit="1" customWidth="1"/>
    <col min="5" max="5" width="16.375" bestFit="1" customWidth="1"/>
    <col min="6" max="6" width="9.25" bestFit="1" customWidth="1"/>
    <col min="7" max="7" width="12.625" customWidth="1"/>
    <col min="8" max="8" width="7.375" bestFit="1" customWidth="1"/>
    <col min="9" max="9" width="7.125" bestFit="1" customWidth="1"/>
    <col min="10" max="10" width="10.875" bestFit="1" customWidth="1"/>
    <col min="11" max="11" width="16.25" bestFit="1" customWidth="1"/>
    <col min="12" max="12" width="13.375" bestFit="1" customWidth="1"/>
    <col min="13" max="13" width="15.375" bestFit="1" customWidth="1"/>
    <col min="14" max="14" width="15.25" bestFit="1" customWidth="1"/>
    <col min="15" max="15" width="11" bestFit="1" customWidth="1"/>
  </cols>
  <sheetData>
    <row r="1" spans="1:21" ht="19.5" thickBot="1" x14ac:dyDescent="0.35">
      <c r="A1" s="2"/>
      <c r="B1" s="124" t="s">
        <v>0</v>
      </c>
      <c r="C1" s="91" t="s">
        <v>1</v>
      </c>
      <c r="D1" s="91" t="s">
        <v>3</v>
      </c>
      <c r="E1" s="91">
        <v>3</v>
      </c>
      <c r="F1" s="91" t="s">
        <v>5</v>
      </c>
      <c r="G1" s="91" t="s">
        <v>6</v>
      </c>
      <c r="H1" s="91" t="s">
        <v>7</v>
      </c>
      <c r="I1" s="91" t="s">
        <v>8</v>
      </c>
      <c r="J1" s="91" t="s">
        <v>9</v>
      </c>
      <c r="K1" s="91" t="s">
        <v>10</v>
      </c>
      <c r="L1" s="91" t="s">
        <v>11</v>
      </c>
      <c r="M1" s="91" t="s">
        <v>12</v>
      </c>
      <c r="N1" s="91" t="s">
        <v>13</v>
      </c>
      <c r="O1" s="91"/>
    </row>
    <row r="2" spans="1:21" ht="19.5" thickBot="1" x14ac:dyDescent="0.35">
      <c r="A2" s="2"/>
      <c r="B2" s="125"/>
      <c r="C2" s="92" t="str">
        <f>+ASSUMPTIONS!D14</f>
        <v>JANUARY</v>
      </c>
      <c r="D2" s="92" t="str">
        <f>+ASSUMPTIONS!E14</f>
        <v>FEBRUARY</v>
      </c>
      <c r="E2" s="92" t="str">
        <f>+ASSUMPTIONS!F14</f>
        <v>MARCH</v>
      </c>
      <c r="F2" s="92" t="str">
        <f>+ASSUMPTIONS!G14</f>
        <v>APRIL</v>
      </c>
      <c r="G2" s="92" t="str">
        <f>+ASSUMPTIONS!H14</f>
        <v>MAY</v>
      </c>
      <c r="H2" s="92" t="str">
        <f>+ASSUMPTIONS!I14</f>
        <v>JUNE</v>
      </c>
      <c r="I2" s="92" t="str">
        <f>+ASSUMPTIONS!J14</f>
        <v>JULY</v>
      </c>
      <c r="J2" s="92" t="str">
        <f>+ASSUMPTIONS!K14</f>
        <v>AUGUST</v>
      </c>
      <c r="K2" s="92" t="str">
        <f>+ASSUMPTIONS!L14</f>
        <v>SEPTEMBER</v>
      </c>
      <c r="L2" s="92" t="str">
        <f>+ASSUMPTIONS!M14</f>
        <v>OCTOBER</v>
      </c>
      <c r="M2" s="92" t="str">
        <f>+ASSUMPTIONS!N14</f>
        <v>NOVEMBER</v>
      </c>
      <c r="N2" s="92" t="str">
        <f>+ASSUMPTIONS!O14</f>
        <v>DECEMBER</v>
      </c>
      <c r="O2" s="123" t="s">
        <v>26</v>
      </c>
    </row>
    <row r="3" spans="1:21" ht="16.5" thickBot="1" x14ac:dyDescent="0.3">
      <c r="A3" s="2"/>
      <c r="B3" s="59" t="s">
        <v>79</v>
      </c>
      <c r="C3" s="8">
        <f>+ASSUMPTIONS!D13</f>
        <v>31</v>
      </c>
      <c r="D3" s="8">
        <f>+ASSUMPTIONS!E13</f>
        <v>28</v>
      </c>
      <c r="E3" s="8">
        <f>+ASSUMPTIONS!F13</f>
        <v>31</v>
      </c>
      <c r="F3" s="8">
        <f>+ASSUMPTIONS!G13</f>
        <v>30</v>
      </c>
      <c r="G3" s="8">
        <f>+ASSUMPTIONS!H13</f>
        <v>31</v>
      </c>
      <c r="H3" s="8">
        <f>+ASSUMPTIONS!I13</f>
        <v>30</v>
      </c>
      <c r="I3" s="8">
        <f>+ASSUMPTIONS!J13</f>
        <v>31</v>
      </c>
      <c r="J3" s="8">
        <f>+ASSUMPTIONS!K13</f>
        <v>31</v>
      </c>
      <c r="K3" s="8">
        <f>+ASSUMPTIONS!L13</f>
        <v>30</v>
      </c>
      <c r="L3" s="8">
        <f>+ASSUMPTIONS!M13</f>
        <v>31</v>
      </c>
      <c r="M3" s="8">
        <f>+ASSUMPTIONS!N13</f>
        <v>30</v>
      </c>
      <c r="N3" s="8">
        <f>+ASSUMPTIONS!O13</f>
        <v>31</v>
      </c>
      <c r="O3" s="1">
        <f>SUM(C3:N3)</f>
        <v>365</v>
      </c>
    </row>
    <row r="4" spans="1:21" s="2" customFormat="1" ht="23.25" thickBot="1" x14ac:dyDescent="0.35">
      <c r="A4" s="157"/>
      <c r="B4" s="158" t="s">
        <v>133</v>
      </c>
      <c r="R4"/>
      <c r="S4"/>
      <c r="T4"/>
      <c r="U4"/>
    </row>
    <row r="5" spans="1:21" s="2" customFormat="1" x14ac:dyDescent="0.25">
      <c r="B5" s="1"/>
      <c r="G5" s="71"/>
      <c r="R5" s="95"/>
      <c r="S5" s="95"/>
      <c r="T5" s="95"/>
      <c r="U5"/>
    </row>
    <row r="6" spans="1:21" s="2" customFormat="1" ht="19.5" thickBot="1" x14ac:dyDescent="0.35">
      <c r="B6" s="106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R6"/>
      <c r="S6"/>
      <c r="T6" s="94"/>
      <c r="U6"/>
    </row>
    <row r="7" spans="1:21" s="2" customFormat="1" ht="19.5" thickBot="1" x14ac:dyDescent="0.35">
      <c r="B7" s="99" t="s">
        <v>136</v>
      </c>
      <c r="C7" s="100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R7"/>
      <c r="S7"/>
      <c r="T7" s="94"/>
      <c r="U7"/>
    </row>
    <row r="8" spans="1:21" s="2" customFormat="1" ht="18.75" x14ac:dyDescent="0.3">
      <c r="B8" s="31" t="str">
        <f>+'MONTHLY MEAL COUNTS'!B6</f>
        <v>TOTAL IL RESIDENTS</v>
      </c>
      <c r="C8" s="191">
        <f>+'MONTHLY MEAL COUNTS'!C6/'PRODUCTION FACTOR'!C$3</f>
        <v>275.48480000000001</v>
      </c>
      <c r="D8" s="191">
        <f>+'MONTHLY MEAL COUNTS'!D6/'PRODUCTION FACTOR'!D$3</f>
        <v>275.48480000000006</v>
      </c>
      <c r="E8" s="191">
        <f>+'MONTHLY MEAL COUNTS'!E6/'PRODUCTION FACTOR'!E$3</f>
        <v>275.48480000000001</v>
      </c>
      <c r="F8" s="191">
        <f>+'MONTHLY MEAL COUNTS'!F6/'PRODUCTION FACTOR'!F$3</f>
        <v>275.48480000000001</v>
      </c>
      <c r="G8" s="191">
        <f>+'MONTHLY MEAL COUNTS'!G6/'PRODUCTION FACTOR'!G$3</f>
        <v>275.48480000000001</v>
      </c>
      <c r="H8" s="191">
        <f>+'MONTHLY MEAL COUNTS'!H6/'PRODUCTION FACTOR'!H$3</f>
        <v>275.48480000000001</v>
      </c>
      <c r="I8" s="191">
        <f>+'MONTHLY MEAL COUNTS'!I6/'PRODUCTION FACTOR'!I$3</f>
        <v>275.48480000000001</v>
      </c>
      <c r="J8" s="191">
        <f>+'MONTHLY MEAL COUNTS'!J6/'PRODUCTION FACTOR'!J$3</f>
        <v>275.48480000000001</v>
      </c>
      <c r="K8" s="191">
        <f>+'MONTHLY MEAL COUNTS'!K6/'PRODUCTION FACTOR'!K$3</f>
        <v>275.48480000000001</v>
      </c>
      <c r="L8" s="191">
        <f>+'MONTHLY MEAL COUNTS'!L6/'PRODUCTION FACTOR'!L$3</f>
        <v>275.48480000000001</v>
      </c>
      <c r="M8" s="191">
        <f>+'MONTHLY MEAL COUNTS'!M6/'PRODUCTION FACTOR'!M$3</f>
        <v>275.48480000000001</v>
      </c>
      <c r="N8" s="306">
        <f>+'MONTHLY MEAL COUNTS'!N6/'PRODUCTION FACTOR'!N$3</f>
        <v>275.48480000000001</v>
      </c>
      <c r="O8" s="83"/>
      <c r="R8"/>
      <c r="S8"/>
      <c r="T8" s="94"/>
      <c r="U8"/>
    </row>
    <row r="9" spans="1:21" s="2" customFormat="1" ht="18.75" x14ac:dyDescent="0.3">
      <c r="B9" s="29">
        <f>+'MONTHLY MEAL COUNTS'!B9</f>
        <v>0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307"/>
      <c r="R9"/>
      <c r="S9"/>
      <c r="T9" s="94"/>
      <c r="U9"/>
    </row>
    <row r="10" spans="1:21" s="2" customFormat="1" ht="18.75" x14ac:dyDescent="0.3">
      <c r="B10" s="29" t="str">
        <f>+'MONTHLY MEAL COUNTS'!B10</f>
        <v>GUEST MEALS - DAILY AVG.</v>
      </c>
      <c r="C10" s="192">
        <f>+'MONTHLY MEAL COUNTS'!C10/'PRODUCTION FACTOR'!C$3</f>
        <v>6.2196800000000012</v>
      </c>
      <c r="D10" s="192">
        <f>+'MONTHLY MEAL COUNTS'!D10/'PRODUCTION FACTOR'!D$3</f>
        <v>6.2196800000000012</v>
      </c>
      <c r="E10" s="192">
        <f>+'MONTHLY MEAL COUNTS'!E10/'PRODUCTION FACTOR'!E$3</f>
        <v>6.2396800000000008</v>
      </c>
      <c r="F10" s="192">
        <f>+'MONTHLY MEAL COUNTS'!F10/'PRODUCTION FACTOR'!F$3</f>
        <v>6.2396800000000008</v>
      </c>
      <c r="G10" s="192">
        <f>+'MONTHLY MEAL COUNTS'!G10/'PRODUCTION FACTOR'!G$3</f>
        <v>6.2596800000000012</v>
      </c>
      <c r="H10" s="192">
        <f>+'MONTHLY MEAL COUNTS'!H10/'PRODUCTION FACTOR'!H$3</f>
        <v>6.2596800000000012</v>
      </c>
      <c r="I10" s="192">
        <f>+'MONTHLY MEAL COUNTS'!I10/'PRODUCTION FACTOR'!I$3</f>
        <v>6.2796800000000008</v>
      </c>
      <c r="J10" s="192">
        <f>+'MONTHLY MEAL COUNTS'!J10/'PRODUCTION FACTOR'!J$3</f>
        <v>6.2996800000000013</v>
      </c>
      <c r="K10" s="192">
        <f>+'MONTHLY MEAL COUNTS'!K10/'PRODUCTION FACTOR'!K$3</f>
        <v>6.2996800000000013</v>
      </c>
      <c r="L10" s="192">
        <f>+'MONTHLY MEAL COUNTS'!L10/'PRODUCTION FACTOR'!L$3</f>
        <v>6.2996800000000013</v>
      </c>
      <c r="M10" s="192">
        <f>+'MONTHLY MEAL COUNTS'!M10/'PRODUCTION FACTOR'!M$3</f>
        <v>6.2996800000000013</v>
      </c>
      <c r="N10" s="307">
        <f>+'MONTHLY MEAL COUNTS'!N10/'PRODUCTION FACTOR'!N$3</f>
        <v>6.2996800000000013</v>
      </c>
      <c r="R10"/>
      <c r="S10"/>
      <c r="T10" s="94"/>
      <c r="U10"/>
    </row>
    <row r="11" spans="1:21" s="2" customFormat="1" ht="18.75" x14ac:dyDescent="0.3">
      <c r="B11" s="29" t="str">
        <f>+'MONTHLY MEAL COUNTS'!B11</f>
        <v>STAFF MEALS</v>
      </c>
      <c r="C11" s="192">
        <f>+'MONTHLY MEAL COUNTS'!C11/'PRODUCTION FACTOR'!C$3</f>
        <v>31.098400000000005</v>
      </c>
      <c r="D11" s="192">
        <f>+'MONTHLY MEAL COUNTS'!D11/'PRODUCTION FACTOR'!D$3</f>
        <v>31.098400000000005</v>
      </c>
      <c r="E11" s="192">
        <f>+'MONTHLY MEAL COUNTS'!E11/'PRODUCTION FACTOR'!E$3</f>
        <v>31.198400000000007</v>
      </c>
      <c r="F11" s="192">
        <f>+'MONTHLY MEAL COUNTS'!F11/'PRODUCTION FACTOR'!F$3</f>
        <v>31.198400000000007</v>
      </c>
      <c r="G11" s="192">
        <f>+'MONTHLY MEAL COUNTS'!G11/'PRODUCTION FACTOR'!G$3</f>
        <v>31.298400000000004</v>
      </c>
      <c r="H11" s="192">
        <f>+'MONTHLY MEAL COUNTS'!H11/'PRODUCTION FACTOR'!H$3</f>
        <v>31.298400000000004</v>
      </c>
      <c r="I11" s="192">
        <f>+'MONTHLY MEAL COUNTS'!I11/'PRODUCTION FACTOR'!I$3</f>
        <v>31.398400000000006</v>
      </c>
      <c r="J11" s="192">
        <f>+'MONTHLY MEAL COUNTS'!J11/'PRODUCTION FACTOR'!J$3</f>
        <v>31.498400000000007</v>
      </c>
      <c r="K11" s="192">
        <f>+'MONTHLY MEAL COUNTS'!K11/'PRODUCTION FACTOR'!K$3</f>
        <v>31.498400000000004</v>
      </c>
      <c r="L11" s="192">
        <f>+'MONTHLY MEAL COUNTS'!L11/'PRODUCTION FACTOR'!L$3</f>
        <v>31.498400000000007</v>
      </c>
      <c r="M11" s="192">
        <f>+'MONTHLY MEAL COUNTS'!M11/'PRODUCTION FACTOR'!M$3</f>
        <v>31.498400000000004</v>
      </c>
      <c r="N11" s="307">
        <f>+'MONTHLY MEAL COUNTS'!N11/'PRODUCTION FACTOR'!N$3</f>
        <v>31.498400000000007</v>
      </c>
      <c r="R11"/>
      <c r="S11"/>
      <c r="T11" s="94"/>
      <c r="U11"/>
    </row>
    <row r="12" spans="1:21" s="2" customFormat="1" ht="19.5" thickBot="1" x14ac:dyDescent="0.35">
      <c r="B12" s="155" t="str">
        <f>+'MONTHLY MEAL COUNTS'!B12</f>
        <v>UNASSIGNED</v>
      </c>
      <c r="C12" s="193">
        <f>+'MONTHLY MEAL COUNTS'!C12/'PRODUCTION FACTOR'!C$3</f>
        <v>0</v>
      </c>
      <c r="D12" s="193">
        <f>+'MONTHLY MEAL COUNTS'!D12/'PRODUCTION FACTOR'!D$3</f>
        <v>0</v>
      </c>
      <c r="E12" s="193">
        <f>+'MONTHLY MEAL COUNTS'!E12/'PRODUCTION FACTOR'!E$3</f>
        <v>0</v>
      </c>
      <c r="F12" s="193">
        <f>+'MONTHLY MEAL COUNTS'!F12/'PRODUCTION FACTOR'!F$3</f>
        <v>0</v>
      </c>
      <c r="G12" s="193">
        <f>+'MONTHLY MEAL COUNTS'!G12/'PRODUCTION FACTOR'!G$3</f>
        <v>0</v>
      </c>
      <c r="H12" s="193">
        <f>+'MONTHLY MEAL COUNTS'!H12/'PRODUCTION FACTOR'!H$3</f>
        <v>0</v>
      </c>
      <c r="I12" s="193">
        <f>+'MONTHLY MEAL COUNTS'!I12/'PRODUCTION FACTOR'!I$3</f>
        <v>0</v>
      </c>
      <c r="J12" s="193">
        <f>+'MONTHLY MEAL COUNTS'!J12/'PRODUCTION FACTOR'!J$3</f>
        <v>0</v>
      </c>
      <c r="K12" s="193">
        <f>+'MONTHLY MEAL COUNTS'!K12/'PRODUCTION FACTOR'!K$3</f>
        <v>0</v>
      </c>
      <c r="L12" s="193">
        <f>+'MONTHLY MEAL COUNTS'!L12/'PRODUCTION FACTOR'!L$3</f>
        <v>0</v>
      </c>
      <c r="M12" s="193">
        <f>+'MONTHLY MEAL COUNTS'!M12/'PRODUCTION FACTOR'!M$3</f>
        <v>0</v>
      </c>
      <c r="N12" s="308">
        <f>+'MONTHLY MEAL COUNTS'!N12/'PRODUCTION FACTOR'!N$3</f>
        <v>0</v>
      </c>
      <c r="R12"/>
      <c r="S12"/>
      <c r="T12" s="94"/>
      <c r="U12"/>
    </row>
    <row r="13" spans="1:21" s="2" customFormat="1" ht="24" thickTop="1" thickBot="1" x14ac:dyDescent="0.35">
      <c r="B13" s="82" t="s">
        <v>58</v>
      </c>
      <c r="C13" s="194">
        <f t="shared" ref="C13:N13" si="0">SUM(C8:C12)</f>
        <v>312.80288000000002</v>
      </c>
      <c r="D13" s="194">
        <f t="shared" si="0"/>
        <v>312.80288000000007</v>
      </c>
      <c r="E13" s="194">
        <f t="shared" si="0"/>
        <v>312.92288000000002</v>
      </c>
      <c r="F13" s="194">
        <f t="shared" si="0"/>
        <v>312.92288000000002</v>
      </c>
      <c r="G13" s="194">
        <f t="shared" si="0"/>
        <v>313.04288000000003</v>
      </c>
      <c r="H13" s="194">
        <f t="shared" si="0"/>
        <v>313.04288000000003</v>
      </c>
      <c r="I13" s="194">
        <f t="shared" si="0"/>
        <v>313.16287999999997</v>
      </c>
      <c r="J13" s="194">
        <f t="shared" si="0"/>
        <v>313.28288000000003</v>
      </c>
      <c r="K13" s="194">
        <f t="shared" si="0"/>
        <v>313.28288000000003</v>
      </c>
      <c r="L13" s="194">
        <f t="shared" si="0"/>
        <v>313.28288000000003</v>
      </c>
      <c r="M13" s="194">
        <f t="shared" si="0"/>
        <v>313.28288000000003</v>
      </c>
      <c r="N13" s="195">
        <f t="shared" si="0"/>
        <v>313.28288000000003</v>
      </c>
      <c r="R13"/>
      <c r="S13"/>
      <c r="T13" s="94"/>
      <c r="U13"/>
    </row>
    <row r="14" spans="1:21" s="2" customFormat="1" ht="16.5" thickBot="1" x14ac:dyDescent="0.3">
      <c r="R14"/>
      <c r="S14"/>
      <c r="T14" s="94"/>
      <c r="U14"/>
    </row>
    <row r="15" spans="1:21" s="2" customFormat="1" ht="18.75" x14ac:dyDescent="0.3">
      <c r="B15" s="32" t="s">
        <v>59</v>
      </c>
      <c r="C15" s="27"/>
      <c r="D15" s="104"/>
      <c r="E15" s="104"/>
      <c r="F15" s="104"/>
      <c r="G15" s="27"/>
      <c r="H15" s="27"/>
      <c r="I15" s="27"/>
      <c r="J15" s="27"/>
      <c r="K15" s="27"/>
      <c r="L15" s="27"/>
      <c r="M15" s="27"/>
      <c r="N15" s="27"/>
      <c r="R15"/>
      <c r="S15"/>
      <c r="T15" s="94"/>
      <c r="U15"/>
    </row>
    <row r="16" spans="1:21" s="2" customFormat="1" ht="19.5" thickBot="1" x14ac:dyDescent="0.35">
      <c r="B16" s="107"/>
      <c r="C16" s="3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R16"/>
      <c r="S16"/>
      <c r="T16" s="94"/>
      <c r="U16"/>
    </row>
    <row r="17" spans="2:21" s="2" customFormat="1" ht="18.75" x14ac:dyDescent="0.3">
      <c r="B17" s="31" t="s">
        <v>60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R17"/>
      <c r="S17"/>
      <c r="T17" s="94"/>
      <c r="U17"/>
    </row>
    <row r="18" spans="2:21" s="2" customFormat="1" ht="18.75" x14ac:dyDescent="0.3">
      <c r="B18" s="29" t="s">
        <v>61</v>
      </c>
      <c r="C18" s="197">
        <f>+(C8*$C$23)+(ASSUMPTIONS!D27+ASSUMPTIONS!D29)+('PRODUCTION FACTOR'!C10*'PRODUCTION FACTOR'!$F$23)+('PRODUCTION FACTOR'!C11*'PRODUCTION FACTOR'!$G$23)</f>
        <v>134.388848</v>
      </c>
      <c r="D18" s="197">
        <f>+(D8*$C$23)+(ASSUMPTIONS!E27+ASSUMPTIONS!E29)+('PRODUCTION FACTOR'!D10*'PRODUCTION FACTOR'!$F$23)+('PRODUCTION FACTOR'!D11*'PRODUCTION FACTOR'!$G$23)</f>
        <v>134.38884800000002</v>
      </c>
      <c r="E18" s="197">
        <f>+(E8*$C$23)+(ASSUMPTIONS!F27+ASSUMPTIONS!F29)+('PRODUCTION FACTOR'!E10*'PRODUCTION FACTOR'!$F$23)+('PRODUCTION FACTOR'!E11*'PRODUCTION FACTOR'!$G$23)</f>
        <v>135.47884800000003</v>
      </c>
      <c r="F18" s="197">
        <f>+(F8*$C$23)+(ASSUMPTIONS!G27+ASSUMPTIONS!G29)+('PRODUCTION FACTOR'!F10*'PRODUCTION FACTOR'!$F$23)+('PRODUCTION FACTOR'!F11*'PRODUCTION FACTOR'!$G$23)</f>
        <v>135.47884800000003</v>
      </c>
      <c r="G18" s="197">
        <f>+(G8*$C$23)+(ASSUMPTIONS!H27+ASSUMPTIONS!H29)+('PRODUCTION FACTOR'!G10*'PRODUCTION FACTOR'!$F$23)+('PRODUCTION FACTOR'!G11*'PRODUCTION FACTOR'!$G$23)</f>
        <v>136.568848</v>
      </c>
      <c r="H18" s="197">
        <f>+(H8*$C$23)+(ASSUMPTIONS!I27+ASSUMPTIONS!I29)+('PRODUCTION FACTOR'!H10*'PRODUCTION FACTOR'!$F$23)+('PRODUCTION FACTOR'!H11*'PRODUCTION FACTOR'!$G$23)</f>
        <v>136.568848</v>
      </c>
      <c r="I18" s="197">
        <f>+(I8*$C$23)+(ASSUMPTIONS!J27+ASSUMPTIONS!J29)+('PRODUCTION FACTOR'!I10*'PRODUCTION FACTOR'!$F$23)+('PRODUCTION FACTOR'!I11*'PRODUCTION FACTOR'!$G$23)</f>
        <v>137.65884800000001</v>
      </c>
      <c r="J18" s="197">
        <f>+(J8*$C$23)+(ASSUMPTIONS!K27+ASSUMPTIONS!K29)+('PRODUCTION FACTOR'!J10*'PRODUCTION FACTOR'!$F$23)+('PRODUCTION FACTOR'!J11*'PRODUCTION FACTOR'!$G$23)</f>
        <v>138.74884800000001</v>
      </c>
      <c r="K18" s="197">
        <f>+(K8*$C$23)+(ASSUMPTIONS!L27+ASSUMPTIONS!L29)+('PRODUCTION FACTOR'!K10*'PRODUCTION FACTOR'!$F$23)+('PRODUCTION FACTOR'!K11*'PRODUCTION FACTOR'!$G$23)</f>
        <v>138.74884800000001</v>
      </c>
      <c r="L18" s="197">
        <f>+(L8*$C$23)+(ASSUMPTIONS!M27+ASSUMPTIONS!M29)+('PRODUCTION FACTOR'!L10*'PRODUCTION FACTOR'!$F$23)+('PRODUCTION FACTOR'!L11*'PRODUCTION FACTOR'!$G$23)</f>
        <v>138.74884800000001</v>
      </c>
      <c r="M18" s="197">
        <f>+(M8*$C$23)+(ASSUMPTIONS!N27+ASSUMPTIONS!N29)+('PRODUCTION FACTOR'!M10*'PRODUCTION FACTOR'!$F$23)+('PRODUCTION FACTOR'!M11*'PRODUCTION FACTOR'!$G$23)</f>
        <v>138.74884800000001</v>
      </c>
      <c r="N18" s="197">
        <f>+(N8*$C$23)+(ASSUMPTIONS!O27+ASSUMPTIONS!O29)+('PRODUCTION FACTOR'!N10*'PRODUCTION FACTOR'!$F$23)+('PRODUCTION FACTOR'!N11*'PRODUCTION FACTOR'!$G$23)</f>
        <v>138.74884800000001</v>
      </c>
      <c r="R18"/>
      <c r="S18"/>
      <c r="T18" s="94"/>
      <c r="U18"/>
    </row>
    <row r="19" spans="2:21" s="2" customFormat="1" ht="19.5" thickBot="1" x14ac:dyDescent="0.35">
      <c r="B19" s="30" t="s">
        <v>62</v>
      </c>
      <c r="C19" s="198">
        <f>+(C8*$C$24)+('PRODUCTION FACTOR'!C10*'PRODUCTION FACTOR'!$F$24)+('PRODUCTION FACTOR'!C11*'PRODUCTION FACTOR'!$G$24)</f>
        <v>164.80093599999998</v>
      </c>
      <c r="D19" s="198">
        <f>+(D8*$C$24)+('PRODUCTION FACTOR'!D10*'PRODUCTION FACTOR'!$F$24)+('PRODUCTION FACTOR'!D11*'PRODUCTION FACTOR'!$G$24)</f>
        <v>164.80093600000001</v>
      </c>
      <c r="E19" s="198">
        <f>+(E8*$C$24)+('PRODUCTION FACTOR'!E10*'PRODUCTION FACTOR'!$F$24)+('PRODUCTION FACTOR'!E11*'PRODUCTION FACTOR'!$G$24)</f>
        <v>164.82593599999998</v>
      </c>
      <c r="F19" s="198">
        <f>+(F8*$C$24)+('PRODUCTION FACTOR'!F10*'PRODUCTION FACTOR'!$F$24)+('PRODUCTION FACTOR'!F11*'PRODUCTION FACTOR'!$G$24)</f>
        <v>164.82593599999998</v>
      </c>
      <c r="G19" s="198">
        <f>+(G8*$C$24)+('PRODUCTION FACTOR'!G10*'PRODUCTION FACTOR'!$F$24)+('PRODUCTION FACTOR'!G11*'PRODUCTION FACTOR'!$G$24)</f>
        <v>164.85093599999999</v>
      </c>
      <c r="H19" s="198">
        <f>+(H8*$C$24)+('PRODUCTION FACTOR'!H10*'PRODUCTION FACTOR'!$F$24)+('PRODUCTION FACTOR'!H11*'PRODUCTION FACTOR'!$G$24)</f>
        <v>164.85093599999999</v>
      </c>
      <c r="I19" s="198">
        <f>+(I8*$C$24)+('PRODUCTION FACTOR'!I10*'PRODUCTION FACTOR'!$F$24)+('PRODUCTION FACTOR'!I11*'PRODUCTION FACTOR'!$G$24)</f>
        <v>164.87593599999997</v>
      </c>
      <c r="J19" s="198">
        <f>+(J8*$C$24)+('PRODUCTION FACTOR'!J10*'PRODUCTION FACTOR'!$F$24)+('PRODUCTION FACTOR'!J11*'PRODUCTION FACTOR'!$G$24)</f>
        <v>164.900936</v>
      </c>
      <c r="K19" s="198">
        <f>+(K8*$C$24)+('PRODUCTION FACTOR'!K10*'PRODUCTION FACTOR'!$F$24)+('PRODUCTION FACTOR'!K11*'PRODUCTION FACTOR'!$G$24)</f>
        <v>164.900936</v>
      </c>
      <c r="L19" s="198">
        <f>+(L8*$C$24)+('PRODUCTION FACTOR'!L10*'PRODUCTION FACTOR'!$F$24)+('PRODUCTION FACTOR'!L11*'PRODUCTION FACTOR'!$G$24)</f>
        <v>164.900936</v>
      </c>
      <c r="M19" s="198">
        <f>+(M8*$C$24)+('PRODUCTION FACTOR'!M10*'PRODUCTION FACTOR'!$F$24)+('PRODUCTION FACTOR'!M11*'PRODUCTION FACTOR'!$G$24)</f>
        <v>164.900936</v>
      </c>
      <c r="N19" s="198">
        <f>+(N8*$C$24)+('PRODUCTION FACTOR'!N10*'PRODUCTION FACTOR'!$F$24)+('PRODUCTION FACTOR'!N11*'PRODUCTION FACTOR'!$G$24)</f>
        <v>164.900936</v>
      </c>
      <c r="R19"/>
      <c r="S19"/>
      <c r="T19" s="94"/>
      <c r="U19"/>
    </row>
    <row r="20" spans="2:21" s="2" customFormat="1" ht="19.5" thickBot="1" x14ac:dyDescent="0.35">
      <c r="B20" s="27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>
        <f>SUM(N17:N19)</f>
        <v>303.64978400000001</v>
      </c>
      <c r="R20"/>
      <c r="S20"/>
      <c r="T20" s="94"/>
      <c r="U20"/>
    </row>
    <row r="21" spans="2:21" s="2" customFormat="1" ht="18.75" x14ac:dyDescent="0.3">
      <c r="B21" s="295" t="s">
        <v>158</v>
      </c>
      <c r="C21" s="300" t="s">
        <v>140</v>
      </c>
      <c r="D21" s="301" t="s">
        <v>152</v>
      </c>
      <c r="E21" s="301" t="s">
        <v>122</v>
      </c>
      <c r="F21" s="302" t="s">
        <v>159</v>
      </c>
      <c r="G21" s="303" t="s">
        <v>160</v>
      </c>
      <c r="R21"/>
      <c r="S21"/>
      <c r="T21" s="94"/>
      <c r="U21"/>
    </row>
    <row r="22" spans="2:21" s="2" customFormat="1" x14ac:dyDescent="0.25">
      <c r="B22" s="296" t="s">
        <v>60</v>
      </c>
      <c r="C22" s="304">
        <f>+ASSUMPTIONS!C70</f>
        <v>0.12</v>
      </c>
      <c r="D22" s="304">
        <v>1</v>
      </c>
      <c r="E22" s="304">
        <v>1</v>
      </c>
      <c r="F22" s="304">
        <v>0</v>
      </c>
      <c r="G22" s="298">
        <v>0.05</v>
      </c>
      <c r="R22"/>
      <c r="S22"/>
      <c r="T22" s="94"/>
      <c r="U22"/>
    </row>
    <row r="23" spans="2:21" s="2" customFormat="1" x14ac:dyDescent="0.25">
      <c r="B23" s="296" t="s">
        <v>113</v>
      </c>
      <c r="C23" s="304">
        <f>+ASSUMPTIONS!C71</f>
        <v>0.31</v>
      </c>
      <c r="D23" s="304">
        <v>1</v>
      </c>
      <c r="E23" s="304">
        <v>1</v>
      </c>
      <c r="F23" s="304">
        <v>0.25</v>
      </c>
      <c r="G23" s="298">
        <v>0.85</v>
      </c>
      <c r="R23"/>
      <c r="S23"/>
      <c r="T23" s="94"/>
      <c r="U23"/>
    </row>
    <row r="24" spans="2:21" s="2" customFormat="1" ht="16.5" thickBot="1" x14ac:dyDescent="0.3">
      <c r="B24" s="297" t="s">
        <v>114</v>
      </c>
      <c r="C24" s="305">
        <f>+ASSUMPTIONS!C72</f>
        <v>0.56999999999999995</v>
      </c>
      <c r="D24" s="305">
        <v>1</v>
      </c>
      <c r="E24" s="305">
        <v>1</v>
      </c>
      <c r="F24" s="305">
        <v>0.75</v>
      </c>
      <c r="G24" s="299">
        <v>0.1</v>
      </c>
      <c r="R24"/>
      <c r="S24"/>
      <c r="T24" s="94"/>
      <c r="U24"/>
    </row>
    <row r="25" spans="2:21" s="2" customFormat="1" ht="18.75" x14ac:dyDescent="0.3">
      <c r="B25" s="27"/>
      <c r="C25" s="9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R25"/>
      <c r="S25"/>
      <c r="T25" s="94"/>
      <c r="U25"/>
    </row>
    <row r="26" spans="2:21" ht="18.75" x14ac:dyDescent="0.3">
      <c r="B26" s="425" t="s">
        <v>193</v>
      </c>
    </row>
  </sheetData>
  <phoneticPr fontId="14" type="noConversion"/>
  <pageMargins left="0.25" right="0.25" top="0.75" bottom="0.75" header="0.3" footer="0.3"/>
  <pageSetup paperSize="5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86"/>
  <sheetViews>
    <sheetView topLeftCell="B5" zoomScaleNormal="100" workbookViewId="0">
      <pane ySplit="1650" topLeftCell="A34"/>
      <selection activeCell="AS61" sqref="AS61"/>
      <selection pane="bottomLeft" activeCell="B17" sqref="B17"/>
    </sheetView>
  </sheetViews>
  <sheetFormatPr defaultRowHeight="15.75" x14ac:dyDescent="0.25"/>
  <cols>
    <col min="2" max="2" width="27.375" customWidth="1"/>
    <col min="3" max="3" width="15.75" customWidth="1"/>
    <col min="4" max="4" width="8" style="172" customWidth="1"/>
    <col min="5" max="5" width="7.25" customWidth="1"/>
    <col min="6" max="6" width="8.375" customWidth="1"/>
    <col min="7" max="9" width="10.875" style="173" customWidth="1"/>
    <col min="10" max="10" width="8.75" customWidth="1"/>
    <col min="11" max="11" width="8.375" customWidth="1"/>
    <col min="12" max="12" width="10.875" style="173" customWidth="1"/>
    <col min="13" max="13" width="8.75" customWidth="1"/>
    <col min="14" max="14" width="8.375" customWidth="1"/>
    <col min="15" max="15" width="10.875" style="173" customWidth="1"/>
    <col min="16" max="16" width="9.125" customWidth="1"/>
    <col min="17" max="17" width="8.625" customWidth="1"/>
    <col min="18" max="18" width="10.875" style="173" customWidth="1"/>
    <col min="19" max="19" width="9.125" bestFit="1" customWidth="1"/>
    <col min="20" max="20" width="8.625" bestFit="1" customWidth="1"/>
    <col min="21" max="21" width="10.875" style="173" customWidth="1"/>
    <col min="22" max="22" width="9.125" bestFit="1" customWidth="1"/>
    <col min="23" max="23" width="9.625" bestFit="1" customWidth="1"/>
    <col min="24" max="24" width="10.875" style="173" customWidth="1"/>
    <col min="25" max="25" width="9.125" bestFit="1" customWidth="1"/>
    <col min="26" max="26" width="9.625" bestFit="1" customWidth="1"/>
    <col min="27" max="27" width="10.875" style="173" customWidth="1"/>
    <col min="28" max="28" width="9.25" bestFit="1" customWidth="1"/>
    <col min="29" max="29" width="9.75" bestFit="1" customWidth="1"/>
    <col min="30" max="30" width="10.875" style="173" customWidth="1"/>
    <col min="31" max="31" width="9.25" bestFit="1" customWidth="1"/>
    <col min="32" max="32" width="9.75" bestFit="1" customWidth="1"/>
    <col min="33" max="33" width="10.875" style="173" customWidth="1"/>
    <col min="34" max="34" width="9.125" bestFit="1" customWidth="1"/>
    <col min="35" max="35" width="8.625" bestFit="1" customWidth="1"/>
    <col min="36" max="36" width="10.875" style="173" customWidth="1"/>
    <col min="37" max="37" width="9.125" bestFit="1" customWidth="1"/>
    <col min="38" max="38" width="8.625" bestFit="1" customWidth="1"/>
    <col min="39" max="39" width="10.875" style="173" customWidth="1"/>
    <col min="40" max="40" width="9.125" bestFit="1" customWidth="1"/>
    <col min="41" max="41" width="8.625" bestFit="1" customWidth="1"/>
    <col min="42" max="42" width="10.875" style="173" customWidth="1"/>
    <col min="43" max="43" width="9.125" bestFit="1" customWidth="1"/>
    <col min="44" max="44" width="8.625" bestFit="1" customWidth="1"/>
    <col min="45" max="45" width="9.625" bestFit="1" customWidth="1"/>
    <col min="46" max="46" width="11.125" customWidth="1"/>
  </cols>
  <sheetData>
    <row r="1" spans="1:46" ht="16.5" thickBot="1" x14ac:dyDescent="0.3"/>
    <row r="2" spans="1:46" x14ac:dyDescent="0.25">
      <c r="H2" s="221" t="s">
        <v>58</v>
      </c>
      <c r="I2" s="222"/>
      <c r="J2" s="222"/>
      <c r="K2" s="222">
        <f>+'PRODUCTION FACTOR'!C13</f>
        <v>312.80288000000002</v>
      </c>
      <c r="L2" s="222"/>
      <c r="M2" s="222">
        <f>+'PRODUCTION FACTOR'!D13</f>
        <v>312.80288000000007</v>
      </c>
      <c r="N2" s="222"/>
      <c r="O2" s="222"/>
      <c r="P2" s="222">
        <f>+'PRODUCTION FACTOR'!E13</f>
        <v>312.92288000000002</v>
      </c>
      <c r="Q2" s="222"/>
      <c r="R2" s="222"/>
      <c r="S2" s="222">
        <f>+'PRODUCTION FACTOR'!F13</f>
        <v>312.92288000000002</v>
      </c>
      <c r="T2" s="222"/>
      <c r="U2" s="222"/>
      <c r="V2" s="222">
        <f>+'PRODUCTION FACTOR'!G13</f>
        <v>313.04288000000003</v>
      </c>
      <c r="W2" s="222"/>
      <c r="X2" s="222"/>
      <c r="Y2" s="222">
        <f>+'PRODUCTION FACTOR'!H13</f>
        <v>313.04288000000003</v>
      </c>
      <c r="Z2" s="222"/>
      <c r="AA2" s="222"/>
      <c r="AB2" s="222">
        <f>+'PRODUCTION FACTOR'!I13</f>
        <v>313.16287999999997</v>
      </c>
      <c r="AC2" s="222"/>
      <c r="AD2" s="222"/>
      <c r="AE2" s="222">
        <f>+'PRODUCTION FACTOR'!J13</f>
        <v>313.28288000000003</v>
      </c>
      <c r="AF2" s="222"/>
      <c r="AG2" s="222"/>
      <c r="AH2" s="222">
        <f>+'PRODUCTION FACTOR'!K13</f>
        <v>313.28288000000003</v>
      </c>
      <c r="AI2" s="222"/>
      <c r="AJ2" s="222"/>
      <c r="AK2" s="222">
        <f>+'PRODUCTION FACTOR'!L13</f>
        <v>313.28288000000003</v>
      </c>
      <c r="AL2" s="222"/>
      <c r="AM2" s="222"/>
      <c r="AN2" s="222">
        <f>+'PRODUCTION FACTOR'!M13</f>
        <v>313.28288000000003</v>
      </c>
      <c r="AO2" s="222"/>
      <c r="AP2" s="222"/>
      <c r="AQ2" s="222">
        <f>+'PRODUCTION FACTOR'!N13</f>
        <v>313.28288000000003</v>
      </c>
      <c r="AR2" s="223"/>
    </row>
    <row r="3" spans="1:46" x14ac:dyDescent="0.25">
      <c r="H3" s="224" t="s">
        <v>151</v>
      </c>
      <c r="I3" s="225" t="s">
        <v>140</v>
      </c>
      <c r="J3" s="225"/>
      <c r="K3" s="225">
        <f>+ASSUMPTIONS!D24</f>
        <v>289.98400000000004</v>
      </c>
      <c r="L3" s="225"/>
      <c r="M3" s="225">
        <f>+ASSUMPTIONS!E24</f>
        <v>289.98400000000004</v>
      </c>
      <c r="N3" s="225"/>
      <c r="O3" s="225"/>
      <c r="P3" s="225">
        <f>+ASSUMPTIONS!F24</f>
        <v>289.98400000000004</v>
      </c>
      <c r="Q3" s="225"/>
      <c r="R3" s="225"/>
      <c r="S3" s="225">
        <f>+ASSUMPTIONS!G24</f>
        <v>289.98400000000004</v>
      </c>
      <c r="T3" s="225"/>
      <c r="U3" s="225"/>
      <c r="V3" s="225">
        <f>+ASSUMPTIONS!H24</f>
        <v>289.98400000000004</v>
      </c>
      <c r="W3" s="225"/>
      <c r="X3" s="225"/>
      <c r="Y3" s="225">
        <f>+ASSUMPTIONS!I24</f>
        <v>289.98400000000004</v>
      </c>
      <c r="Z3" s="225"/>
      <c r="AA3" s="225"/>
      <c r="AB3" s="225">
        <f>+ASSUMPTIONS!J24</f>
        <v>289.98400000000004</v>
      </c>
      <c r="AC3" s="225"/>
      <c r="AD3" s="225"/>
      <c r="AE3" s="225">
        <f>+ASSUMPTIONS!K24</f>
        <v>289.98400000000004</v>
      </c>
      <c r="AF3" s="225"/>
      <c r="AG3" s="225"/>
      <c r="AH3" s="225">
        <f>+ASSUMPTIONS!L24</f>
        <v>289.98400000000004</v>
      </c>
      <c r="AI3" s="225"/>
      <c r="AJ3" s="225"/>
      <c r="AK3" s="225">
        <f>+ASSUMPTIONS!M24</f>
        <v>289.98400000000004</v>
      </c>
      <c r="AL3" s="225"/>
      <c r="AM3" s="225"/>
      <c r="AN3" s="225">
        <f>+ASSUMPTIONS!N24</f>
        <v>289.98400000000004</v>
      </c>
      <c r="AO3" s="225"/>
      <c r="AP3" s="225"/>
      <c r="AQ3" s="225">
        <f>+ASSUMPTIONS!O24</f>
        <v>289.98400000000004</v>
      </c>
      <c r="AR3" s="226"/>
    </row>
    <row r="4" spans="1:46" x14ac:dyDescent="0.25">
      <c r="B4" s="122"/>
      <c r="H4" s="224"/>
      <c r="I4" s="225" t="s">
        <v>152</v>
      </c>
      <c r="J4" s="225"/>
      <c r="K4" s="225">
        <f>+ASSUMPTIONS!D27</f>
        <v>8</v>
      </c>
      <c r="L4" s="225"/>
      <c r="M4" s="225">
        <f>+ASSUMPTIONS!E27</f>
        <v>8</v>
      </c>
      <c r="N4" s="225"/>
      <c r="O4" s="225"/>
      <c r="P4" s="225">
        <f>+ASSUMPTIONS!F27</f>
        <v>8</v>
      </c>
      <c r="Q4" s="225"/>
      <c r="R4" s="225"/>
      <c r="S4" s="225">
        <f>+ASSUMPTIONS!G27</f>
        <v>8</v>
      </c>
      <c r="T4" s="225"/>
      <c r="U4" s="225"/>
      <c r="V4" s="225">
        <f>+ASSUMPTIONS!H27</f>
        <v>8</v>
      </c>
      <c r="W4" s="261"/>
      <c r="X4" s="225"/>
      <c r="Y4" s="225">
        <f>+ASSUMPTIONS!I27</f>
        <v>8</v>
      </c>
      <c r="Z4" s="261"/>
      <c r="AA4" s="225"/>
      <c r="AB4" s="225">
        <f>+ASSUMPTIONS!J27</f>
        <v>9</v>
      </c>
      <c r="AC4" s="261"/>
      <c r="AD4" s="225"/>
      <c r="AE4" s="225">
        <f>+ASSUMPTIONS!K27</f>
        <v>9</v>
      </c>
      <c r="AF4" s="261"/>
      <c r="AG4" s="225"/>
      <c r="AH4" s="225">
        <f>+ASSUMPTIONS!L27</f>
        <v>9</v>
      </c>
      <c r="AI4" s="261"/>
      <c r="AJ4" s="225"/>
      <c r="AK4" s="225">
        <f>+ASSUMPTIONS!M27</f>
        <v>9</v>
      </c>
      <c r="AL4" s="261"/>
      <c r="AM4" s="225"/>
      <c r="AN4" s="225">
        <f>+ASSUMPTIONS!N27</f>
        <v>9</v>
      </c>
      <c r="AO4" s="261"/>
      <c r="AP4" s="225"/>
      <c r="AQ4" s="225">
        <f>+ASSUMPTIONS!O27</f>
        <v>9</v>
      </c>
      <c r="AR4" s="313"/>
    </row>
    <row r="5" spans="1:46" ht="16.5" thickBot="1" x14ac:dyDescent="0.3">
      <c r="A5" s="121"/>
      <c r="B5" s="121"/>
      <c r="H5" s="227"/>
      <c r="I5" s="228" t="s">
        <v>122</v>
      </c>
      <c r="J5" s="228"/>
      <c r="K5" s="228">
        <f>+ASSUMPTIONS!D29</f>
        <v>13</v>
      </c>
      <c r="L5" s="228"/>
      <c r="M5" s="228">
        <f>+ASSUMPTIONS!E29</f>
        <v>13</v>
      </c>
      <c r="N5" s="228"/>
      <c r="O5" s="228"/>
      <c r="P5" s="228">
        <f>+ASSUMPTIONS!F29</f>
        <v>14</v>
      </c>
      <c r="Q5" s="228"/>
      <c r="R5" s="228"/>
      <c r="S5" s="228">
        <f>+ASSUMPTIONS!G29</f>
        <v>14</v>
      </c>
      <c r="T5" s="228"/>
      <c r="U5" s="228"/>
      <c r="V5" s="228">
        <f>+ASSUMPTIONS!H29</f>
        <v>15</v>
      </c>
      <c r="W5" s="260"/>
      <c r="X5" s="228"/>
      <c r="Y5" s="228">
        <f>+ASSUMPTIONS!I29</f>
        <v>15</v>
      </c>
      <c r="Z5" s="260"/>
      <c r="AA5" s="228"/>
      <c r="AB5" s="228">
        <f>+ASSUMPTIONS!J29</f>
        <v>15</v>
      </c>
      <c r="AC5" s="260"/>
      <c r="AD5" s="228"/>
      <c r="AE5" s="228">
        <f>+ASSUMPTIONS!K29</f>
        <v>16</v>
      </c>
      <c r="AF5" s="260"/>
      <c r="AG5" s="228"/>
      <c r="AH5" s="228">
        <f>+ASSUMPTIONS!L29</f>
        <v>16</v>
      </c>
      <c r="AI5" s="260"/>
      <c r="AJ5" s="228"/>
      <c r="AK5" s="228">
        <f>+ASSUMPTIONS!M29</f>
        <v>16</v>
      </c>
      <c r="AL5" s="260"/>
      <c r="AM5" s="228"/>
      <c r="AN5" s="228">
        <f>+ASSUMPTIONS!N29</f>
        <v>16</v>
      </c>
      <c r="AO5" s="260"/>
      <c r="AP5" s="228"/>
      <c r="AQ5" s="228">
        <f>+ASSUMPTIONS!O29</f>
        <v>16</v>
      </c>
      <c r="AR5" s="314"/>
    </row>
    <row r="6" spans="1:46" ht="16.5" thickBot="1" x14ac:dyDescent="0.3">
      <c r="B6" s="121"/>
      <c r="G6" s="173" t="s">
        <v>153</v>
      </c>
      <c r="I6" s="173">
        <v>4</v>
      </c>
      <c r="L6" s="173">
        <v>4</v>
      </c>
      <c r="O6" s="173">
        <v>5</v>
      </c>
      <c r="R6" s="173">
        <v>4</v>
      </c>
      <c r="U6" s="173">
        <v>5</v>
      </c>
      <c r="X6" s="173">
        <v>4</v>
      </c>
      <c r="AA6" s="173">
        <v>4</v>
      </c>
      <c r="AD6" s="173">
        <v>5</v>
      </c>
      <c r="AG6" s="173">
        <v>4</v>
      </c>
      <c r="AJ6" s="173">
        <v>4</v>
      </c>
      <c r="AM6" s="173">
        <v>5</v>
      </c>
      <c r="AP6" s="173">
        <v>4</v>
      </c>
      <c r="AS6" s="173">
        <f>SUM(I6:AR6)</f>
        <v>52</v>
      </c>
    </row>
    <row r="7" spans="1:46" x14ac:dyDescent="0.25">
      <c r="B7" s="109" t="s">
        <v>101</v>
      </c>
      <c r="C7" s="109" t="s">
        <v>102</v>
      </c>
      <c r="D7" s="110" t="s">
        <v>103</v>
      </c>
      <c r="E7" s="109" t="s">
        <v>104</v>
      </c>
      <c r="F7" s="109" t="s">
        <v>128</v>
      </c>
      <c r="G7" s="175" t="s">
        <v>110</v>
      </c>
      <c r="H7" s="175" t="s">
        <v>149</v>
      </c>
      <c r="I7" s="229" t="s">
        <v>143</v>
      </c>
      <c r="J7" s="535" t="str">
        <f>+ASSUMPTIONS!H14</f>
        <v>MAY</v>
      </c>
      <c r="K7" s="536"/>
      <c r="L7" s="229" t="s">
        <v>143</v>
      </c>
      <c r="M7" s="535" t="str">
        <f>+ASSUMPTIONS!I14</f>
        <v>JUNE</v>
      </c>
      <c r="N7" s="536"/>
      <c r="O7" s="229" t="s">
        <v>143</v>
      </c>
      <c r="P7" s="535" t="str">
        <f>+ASSUMPTIONS!J14</f>
        <v>JULY</v>
      </c>
      <c r="Q7" s="536"/>
      <c r="R7" s="229" t="s">
        <v>143</v>
      </c>
      <c r="S7" s="535" t="str">
        <f>+ASSUMPTIONS!K14</f>
        <v>AUGUST</v>
      </c>
      <c r="T7" s="536"/>
      <c r="U7" s="229" t="s">
        <v>143</v>
      </c>
      <c r="V7" s="535" t="str">
        <f>+ASSUMPTIONS!L14</f>
        <v>SEPTEMBER</v>
      </c>
      <c r="W7" s="536"/>
      <c r="X7" s="229" t="s">
        <v>143</v>
      </c>
      <c r="Y7" s="535" t="str">
        <f>+ASSUMPTIONS!M14</f>
        <v>OCTOBER</v>
      </c>
      <c r="Z7" s="536"/>
      <c r="AA7" s="229" t="s">
        <v>143</v>
      </c>
      <c r="AB7" s="535" t="str">
        <f>+ASSUMPTIONS!N14</f>
        <v>NOVEMBER</v>
      </c>
      <c r="AC7" s="536"/>
      <c r="AD7" s="229" t="s">
        <v>143</v>
      </c>
      <c r="AE7" s="535" t="str">
        <f>+ASSUMPTIONS!O14</f>
        <v>DECEMBER</v>
      </c>
      <c r="AF7" s="536"/>
      <c r="AG7" s="229" t="s">
        <v>143</v>
      </c>
      <c r="AH7" s="535" t="str">
        <f>+ASSUMPTIONS!D14</f>
        <v>JANUARY</v>
      </c>
      <c r="AI7" s="536"/>
      <c r="AJ7" s="229" t="s">
        <v>143</v>
      </c>
      <c r="AK7" s="535" t="str">
        <f>+ASSUMPTIONS!E14</f>
        <v>FEBRUARY</v>
      </c>
      <c r="AL7" s="536"/>
      <c r="AM7" s="229" t="s">
        <v>143</v>
      </c>
      <c r="AN7" s="535" t="str">
        <f>+ASSUMPTIONS!F14</f>
        <v>MARCH</v>
      </c>
      <c r="AO7" s="536"/>
      <c r="AP7" s="229" t="s">
        <v>143</v>
      </c>
      <c r="AQ7" s="535" t="str">
        <f>+ASSUMPTIONS!G14</f>
        <v>APRIL</v>
      </c>
      <c r="AR7" s="537"/>
      <c r="AS7" s="533" t="s">
        <v>26</v>
      </c>
      <c r="AT7" s="534"/>
    </row>
    <row r="8" spans="1:46" ht="16.5" thickBot="1" x14ac:dyDescent="0.3">
      <c r="B8" s="200"/>
      <c r="C8" s="200" t="s">
        <v>107</v>
      </c>
      <c r="D8" s="201" t="s">
        <v>108</v>
      </c>
      <c r="E8" s="200" t="s">
        <v>109</v>
      </c>
      <c r="F8" s="200" t="s">
        <v>107</v>
      </c>
      <c r="G8" s="202" t="s">
        <v>111</v>
      </c>
      <c r="H8" s="231" t="s">
        <v>150</v>
      </c>
      <c r="I8" s="309" t="s">
        <v>144</v>
      </c>
      <c r="J8" s="310" t="s">
        <v>141</v>
      </c>
      <c r="K8" s="311" t="s">
        <v>142</v>
      </c>
      <c r="L8" s="309" t="s">
        <v>144</v>
      </c>
      <c r="M8" s="310" t="s">
        <v>141</v>
      </c>
      <c r="N8" s="311" t="s">
        <v>142</v>
      </c>
      <c r="O8" s="309" t="s">
        <v>144</v>
      </c>
      <c r="P8" s="310" t="s">
        <v>141</v>
      </c>
      <c r="Q8" s="311" t="s">
        <v>142</v>
      </c>
      <c r="R8" s="309" t="s">
        <v>144</v>
      </c>
      <c r="S8" s="310" t="s">
        <v>141</v>
      </c>
      <c r="T8" s="311" t="s">
        <v>142</v>
      </c>
      <c r="U8" s="309" t="s">
        <v>144</v>
      </c>
      <c r="V8" s="310" t="s">
        <v>141</v>
      </c>
      <c r="W8" s="311" t="s">
        <v>142</v>
      </c>
      <c r="X8" s="309" t="s">
        <v>144</v>
      </c>
      <c r="Y8" s="310" t="s">
        <v>141</v>
      </c>
      <c r="Z8" s="311" t="s">
        <v>142</v>
      </c>
      <c r="AA8" s="309" t="s">
        <v>144</v>
      </c>
      <c r="AB8" s="310" t="s">
        <v>141</v>
      </c>
      <c r="AC8" s="311" t="s">
        <v>142</v>
      </c>
      <c r="AD8" s="309" t="s">
        <v>144</v>
      </c>
      <c r="AE8" s="310" t="s">
        <v>141</v>
      </c>
      <c r="AF8" s="311" t="s">
        <v>142</v>
      </c>
      <c r="AG8" s="309" t="s">
        <v>144</v>
      </c>
      <c r="AH8" s="310" t="s">
        <v>141</v>
      </c>
      <c r="AI8" s="311" t="s">
        <v>142</v>
      </c>
      <c r="AJ8" s="309" t="s">
        <v>144</v>
      </c>
      <c r="AK8" s="310" t="s">
        <v>141</v>
      </c>
      <c r="AL8" s="311" t="s">
        <v>142</v>
      </c>
      <c r="AM8" s="309" t="s">
        <v>144</v>
      </c>
      <c r="AN8" s="310" t="s">
        <v>141</v>
      </c>
      <c r="AO8" s="311" t="s">
        <v>142</v>
      </c>
      <c r="AP8" s="309" t="s">
        <v>144</v>
      </c>
      <c r="AQ8" s="310" t="s">
        <v>141</v>
      </c>
      <c r="AR8" s="312" t="s">
        <v>142</v>
      </c>
      <c r="AS8" s="241" t="s">
        <v>107</v>
      </c>
      <c r="AT8" s="177" t="s">
        <v>112</v>
      </c>
    </row>
    <row r="9" spans="1:46" x14ac:dyDescent="0.25">
      <c r="B9" s="213" t="s">
        <v>148</v>
      </c>
      <c r="C9" s="112"/>
      <c r="D9" s="113"/>
      <c r="E9" s="112"/>
      <c r="F9" s="114"/>
      <c r="G9" s="115"/>
      <c r="H9" s="215"/>
      <c r="I9" s="315">
        <f>+ASSUMPTIONS!L13</f>
        <v>30</v>
      </c>
      <c r="J9" s="316"/>
      <c r="K9" s="317"/>
      <c r="L9" s="315">
        <f>+ASSUMPTIONS!M13</f>
        <v>31</v>
      </c>
      <c r="M9" s="316"/>
      <c r="N9" s="317"/>
      <c r="O9" s="315">
        <f>+ASSUMPTIONS!N13</f>
        <v>30</v>
      </c>
      <c r="P9" s="316"/>
      <c r="Q9" s="317"/>
      <c r="R9" s="315">
        <f>+ASSUMPTIONS!O13</f>
        <v>31</v>
      </c>
      <c r="S9" s="316"/>
      <c r="T9" s="317"/>
      <c r="U9" s="315">
        <v>29</v>
      </c>
      <c r="V9" s="316"/>
      <c r="W9" s="317"/>
      <c r="X9" s="315">
        <f>+ASSUMPTIONS!E13</f>
        <v>28</v>
      </c>
      <c r="Y9" s="316"/>
      <c r="Z9" s="317"/>
      <c r="AA9" s="315">
        <f>+ASSUMPTIONS!F13</f>
        <v>31</v>
      </c>
      <c r="AB9" s="316"/>
      <c r="AC9" s="317"/>
      <c r="AD9" s="315">
        <f>+ASSUMPTIONS!G13</f>
        <v>30</v>
      </c>
      <c r="AE9" s="316"/>
      <c r="AF9" s="317"/>
      <c r="AG9" s="315">
        <f>+ASSUMPTIONS!H13</f>
        <v>31</v>
      </c>
      <c r="AH9" s="316"/>
      <c r="AI9" s="317"/>
      <c r="AJ9" s="315">
        <f>+ASSUMPTIONS!I13</f>
        <v>30</v>
      </c>
      <c r="AK9" s="316"/>
      <c r="AL9" s="317"/>
      <c r="AM9" s="315">
        <f>+ASSUMPTIONS!J13</f>
        <v>31</v>
      </c>
      <c r="AN9" s="316"/>
      <c r="AO9" s="317"/>
      <c r="AP9" s="315">
        <f>+ASSUMPTIONS!K13</f>
        <v>31</v>
      </c>
      <c r="AQ9" s="316"/>
      <c r="AR9" s="318"/>
    </row>
    <row r="10" spans="1:46" x14ac:dyDescent="0.25">
      <c r="B10" s="116" t="e">
        <f>+STAFFING!#REF!</f>
        <v>#REF!</v>
      </c>
      <c r="C10" s="117" t="s">
        <v>116</v>
      </c>
      <c r="D10" s="118">
        <v>8</v>
      </c>
      <c r="E10" s="117">
        <v>5</v>
      </c>
      <c r="F10" s="118">
        <f>D10*E10</f>
        <v>40</v>
      </c>
      <c r="G10" s="230"/>
      <c r="H10" s="216">
        <f>(G10*F10)/7</f>
        <v>0</v>
      </c>
      <c r="I10" s="319">
        <f>+$I$9</f>
        <v>30</v>
      </c>
      <c r="J10" s="220"/>
      <c r="K10" s="235">
        <f>+$H$10*I10</f>
        <v>0</v>
      </c>
      <c r="L10" s="319">
        <f>+$L$9</f>
        <v>31</v>
      </c>
      <c r="M10" s="220"/>
      <c r="N10" s="235">
        <f>+$H$10*L10</f>
        <v>0</v>
      </c>
      <c r="O10" s="319">
        <f>+$O$9</f>
        <v>30</v>
      </c>
      <c r="P10" s="220"/>
      <c r="Q10" s="235">
        <f>+$H$10*O10</f>
        <v>0</v>
      </c>
      <c r="R10" s="319">
        <f>+$R$9</f>
        <v>31</v>
      </c>
      <c r="S10" s="220"/>
      <c r="T10" s="235">
        <f>+$H$10*R10</f>
        <v>0</v>
      </c>
      <c r="U10" s="319">
        <f>+$U$9</f>
        <v>29</v>
      </c>
      <c r="V10" s="220"/>
      <c r="W10" s="235">
        <f>+$H$10*U10</f>
        <v>0</v>
      </c>
      <c r="X10" s="319">
        <f>+$X$9</f>
        <v>28</v>
      </c>
      <c r="Y10" s="220"/>
      <c r="Z10" s="235">
        <f>+$H$10*X10</f>
        <v>0</v>
      </c>
      <c r="AA10" s="319">
        <f>+$AA$9</f>
        <v>31</v>
      </c>
      <c r="AB10" s="220"/>
      <c r="AC10" s="235">
        <f>+$H$10*AA10</f>
        <v>0</v>
      </c>
      <c r="AD10" s="319">
        <f>+$AD$9</f>
        <v>30</v>
      </c>
      <c r="AE10" s="220"/>
      <c r="AF10" s="235">
        <f>+$H$10*AD10</f>
        <v>0</v>
      </c>
      <c r="AG10" s="319">
        <f>+$AG$9</f>
        <v>31</v>
      </c>
      <c r="AH10" s="220"/>
      <c r="AI10" s="235">
        <f>+$H$10*AG10</f>
        <v>0</v>
      </c>
      <c r="AJ10" s="319">
        <f>+$AJ$9</f>
        <v>30</v>
      </c>
      <c r="AK10" s="220"/>
      <c r="AL10" s="235">
        <f>+$H$10*AJ10</f>
        <v>0</v>
      </c>
      <c r="AM10" s="319">
        <f>+$AM$9</f>
        <v>31</v>
      </c>
      <c r="AN10" s="220"/>
      <c r="AO10" s="235">
        <f>+$H$10*AM10</f>
        <v>0</v>
      </c>
      <c r="AP10" s="319">
        <f>+$AP$9</f>
        <v>31</v>
      </c>
      <c r="AQ10" s="220"/>
      <c r="AR10" s="203">
        <f>+$H$10*AP10</f>
        <v>0</v>
      </c>
    </row>
    <row r="11" spans="1:46" x14ac:dyDescent="0.25">
      <c r="B11" s="116" t="e">
        <f>+STAFFING!#REF!</f>
        <v>#REF!</v>
      </c>
      <c r="C11" s="117" t="s">
        <v>129</v>
      </c>
      <c r="D11" s="118">
        <v>8</v>
      </c>
      <c r="E11" s="117">
        <v>5</v>
      </c>
      <c r="F11" s="118">
        <f>D11*E11</f>
        <v>40</v>
      </c>
      <c r="G11" s="230"/>
      <c r="H11" s="216">
        <f>(G11*F11)/7</f>
        <v>0</v>
      </c>
      <c r="I11" s="319">
        <f>+$I$9</f>
        <v>30</v>
      </c>
      <c r="J11" s="220"/>
      <c r="K11" s="235">
        <f>+$H$11*I11</f>
        <v>0</v>
      </c>
      <c r="L11" s="319">
        <f>+$L$9</f>
        <v>31</v>
      </c>
      <c r="M11" s="220"/>
      <c r="N11" s="235">
        <f>+$H$11*L11</f>
        <v>0</v>
      </c>
      <c r="O11" s="319">
        <f>+$O$9</f>
        <v>30</v>
      </c>
      <c r="P11" s="220"/>
      <c r="Q11" s="235">
        <f>+$H$11*O11</f>
        <v>0</v>
      </c>
      <c r="R11" s="319">
        <f>+$R$9</f>
        <v>31</v>
      </c>
      <c r="S11" s="220"/>
      <c r="T11" s="235">
        <f>+$H$11*R11</f>
        <v>0</v>
      </c>
      <c r="U11" s="319">
        <f>+$U$9</f>
        <v>29</v>
      </c>
      <c r="V11" s="220"/>
      <c r="W11" s="235">
        <f>+$H$11*U11</f>
        <v>0</v>
      </c>
      <c r="X11" s="319">
        <f>+$X$9</f>
        <v>28</v>
      </c>
      <c r="Y11" s="220"/>
      <c r="Z11" s="235">
        <f>+$H$11*X11</f>
        <v>0</v>
      </c>
      <c r="AA11" s="319">
        <f>+$AA$9</f>
        <v>31</v>
      </c>
      <c r="AB11" s="220"/>
      <c r="AC11" s="235">
        <f>+$H$11*AA11</f>
        <v>0</v>
      </c>
      <c r="AD11" s="319">
        <f>+$AD$9</f>
        <v>30</v>
      </c>
      <c r="AE11" s="220"/>
      <c r="AF11" s="235">
        <f>+$H$11*AD11</f>
        <v>0</v>
      </c>
      <c r="AG11" s="319">
        <f>+$AG$9</f>
        <v>31</v>
      </c>
      <c r="AH11" s="220"/>
      <c r="AI11" s="235">
        <f>+$H$11*AG11</f>
        <v>0</v>
      </c>
      <c r="AJ11" s="319">
        <f>+$AJ$9</f>
        <v>30</v>
      </c>
      <c r="AK11" s="220"/>
      <c r="AL11" s="235">
        <f>+$H$11*AJ11</f>
        <v>0</v>
      </c>
      <c r="AM11" s="319">
        <f>+$AM$9</f>
        <v>31</v>
      </c>
      <c r="AN11" s="220"/>
      <c r="AO11" s="235">
        <f>+$H$11*AM11</f>
        <v>0</v>
      </c>
      <c r="AP11" s="319">
        <f>+$AP$9</f>
        <v>31</v>
      </c>
      <c r="AQ11" s="220"/>
      <c r="AR11" s="203">
        <f>+$H$11*AP11</f>
        <v>0</v>
      </c>
    </row>
    <row r="12" spans="1:46" x14ac:dyDescent="0.25">
      <c r="B12" s="116" t="e">
        <f>+STAFFING!#REF!</f>
        <v>#REF!</v>
      </c>
      <c r="C12" s="117" t="s">
        <v>130</v>
      </c>
      <c r="D12" s="118">
        <v>8</v>
      </c>
      <c r="E12" s="117">
        <v>5</v>
      </c>
      <c r="F12" s="118">
        <f>D12*E12</f>
        <v>40</v>
      </c>
      <c r="G12" s="230"/>
      <c r="H12" s="216">
        <f>(G12*F12)/7</f>
        <v>0</v>
      </c>
      <c r="I12" s="319">
        <f>+$I$9</f>
        <v>30</v>
      </c>
      <c r="J12" s="220"/>
      <c r="K12" s="235">
        <f>+$H$12*I12</f>
        <v>0</v>
      </c>
      <c r="L12" s="319">
        <f>+$L$9</f>
        <v>31</v>
      </c>
      <c r="M12" s="220"/>
      <c r="N12" s="235">
        <f>+$H$12*L12</f>
        <v>0</v>
      </c>
      <c r="O12" s="319">
        <f>+$O$9</f>
        <v>30</v>
      </c>
      <c r="P12" s="220"/>
      <c r="Q12" s="235">
        <f>+$H$12*O12</f>
        <v>0</v>
      </c>
      <c r="R12" s="319">
        <f>+$R$9</f>
        <v>31</v>
      </c>
      <c r="S12" s="220"/>
      <c r="T12" s="235">
        <f>+$H$12*R12</f>
        <v>0</v>
      </c>
      <c r="U12" s="319">
        <f>+$U$9</f>
        <v>29</v>
      </c>
      <c r="V12" s="220"/>
      <c r="W12" s="235">
        <f>+$H$12*U12</f>
        <v>0</v>
      </c>
      <c r="X12" s="319">
        <f>+$X$9</f>
        <v>28</v>
      </c>
      <c r="Y12" s="220"/>
      <c r="Z12" s="235">
        <f>+$H$12*X12</f>
        <v>0</v>
      </c>
      <c r="AA12" s="319">
        <f>+$AA$9</f>
        <v>31</v>
      </c>
      <c r="AB12" s="220"/>
      <c r="AC12" s="235">
        <f>+$H$12*AA12</f>
        <v>0</v>
      </c>
      <c r="AD12" s="319">
        <f>+$AD$9</f>
        <v>30</v>
      </c>
      <c r="AE12" s="220"/>
      <c r="AF12" s="235">
        <f>+$H$12*AD12</f>
        <v>0</v>
      </c>
      <c r="AG12" s="319">
        <f>+$AG$9</f>
        <v>31</v>
      </c>
      <c r="AH12" s="220"/>
      <c r="AI12" s="235">
        <f>+$H$12*AG12</f>
        <v>0</v>
      </c>
      <c r="AJ12" s="319">
        <f>+$AJ$9</f>
        <v>30</v>
      </c>
      <c r="AK12" s="220"/>
      <c r="AL12" s="235">
        <f>+$H$12*AJ12</f>
        <v>0</v>
      </c>
      <c r="AM12" s="319">
        <f>+$AM$9</f>
        <v>31</v>
      </c>
      <c r="AN12" s="220"/>
      <c r="AO12" s="235">
        <f>+$H$12*AM12</f>
        <v>0</v>
      </c>
      <c r="AP12" s="319">
        <f>+$AP$9</f>
        <v>31</v>
      </c>
      <c r="AQ12" s="220"/>
      <c r="AR12" s="203">
        <f>+$H$12*AP12</f>
        <v>0</v>
      </c>
    </row>
    <row r="13" spans="1:46" x14ac:dyDescent="0.25">
      <c r="B13" s="116" t="e">
        <f>+STAFFING!#REF!</f>
        <v>#REF!</v>
      </c>
      <c r="C13" s="117" t="s">
        <v>118</v>
      </c>
      <c r="D13" s="118">
        <v>8</v>
      </c>
      <c r="E13" s="117">
        <v>5</v>
      </c>
      <c r="F13" s="118">
        <f>D13*E13</f>
        <v>40</v>
      </c>
      <c r="G13" s="230"/>
      <c r="H13" s="216">
        <f>(G13*F13)/7</f>
        <v>0</v>
      </c>
      <c r="I13" s="319">
        <f>+$I$9</f>
        <v>30</v>
      </c>
      <c r="J13" s="220"/>
      <c r="K13" s="235">
        <f>+$H$13*I13</f>
        <v>0</v>
      </c>
      <c r="L13" s="319">
        <f>+$L$9</f>
        <v>31</v>
      </c>
      <c r="M13" s="220"/>
      <c r="N13" s="235">
        <f>+$H$13*L13</f>
        <v>0</v>
      </c>
      <c r="O13" s="319">
        <f>+$O$9</f>
        <v>30</v>
      </c>
      <c r="P13" s="220"/>
      <c r="Q13" s="235">
        <f>+$H$13*O13</f>
        <v>0</v>
      </c>
      <c r="R13" s="319">
        <f>+$R$9</f>
        <v>31</v>
      </c>
      <c r="S13" s="220"/>
      <c r="T13" s="235">
        <f>+$H$13*R13</f>
        <v>0</v>
      </c>
      <c r="U13" s="319">
        <f>+$U$9</f>
        <v>29</v>
      </c>
      <c r="V13" s="220"/>
      <c r="W13" s="235">
        <f>+$H$13*U13</f>
        <v>0</v>
      </c>
      <c r="X13" s="319">
        <f>+$X$9</f>
        <v>28</v>
      </c>
      <c r="Y13" s="220"/>
      <c r="Z13" s="235">
        <f>+$H$13*X13</f>
        <v>0</v>
      </c>
      <c r="AA13" s="319">
        <f>+$AA$9</f>
        <v>31</v>
      </c>
      <c r="AB13" s="220"/>
      <c r="AC13" s="235">
        <f>+$H$13*AA13</f>
        <v>0</v>
      </c>
      <c r="AD13" s="319">
        <f>+$AD$9</f>
        <v>30</v>
      </c>
      <c r="AE13" s="220"/>
      <c r="AF13" s="235">
        <f>+$H$13*AD13</f>
        <v>0</v>
      </c>
      <c r="AG13" s="319">
        <f>+$AG$9</f>
        <v>31</v>
      </c>
      <c r="AH13" s="220"/>
      <c r="AI13" s="235">
        <f>+$H$13*AG13</f>
        <v>0</v>
      </c>
      <c r="AJ13" s="319">
        <f>+$AJ$9</f>
        <v>30</v>
      </c>
      <c r="AK13" s="220"/>
      <c r="AL13" s="235">
        <f>+$H$13*AJ13</f>
        <v>0</v>
      </c>
      <c r="AM13" s="319">
        <f>+$AM$9</f>
        <v>31</v>
      </c>
      <c r="AN13" s="220"/>
      <c r="AO13" s="235">
        <f>+$H$13*AM13</f>
        <v>0</v>
      </c>
      <c r="AP13" s="319">
        <f>+$AP$9</f>
        <v>31</v>
      </c>
      <c r="AQ13" s="220"/>
      <c r="AR13" s="203">
        <f>+$H$13*AP13</f>
        <v>0</v>
      </c>
    </row>
    <row r="14" spans="1:46" x14ac:dyDescent="0.25">
      <c r="B14" s="116" t="e">
        <f>+STAFFING!#REF!</f>
        <v>#REF!</v>
      </c>
      <c r="C14" s="117" t="s">
        <v>137</v>
      </c>
      <c r="D14" s="118">
        <v>8</v>
      </c>
      <c r="E14" s="117">
        <v>5</v>
      </c>
      <c r="F14" s="118">
        <f>D14*E14</f>
        <v>40</v>
      </c>
      <c r="G14" s="230"/>
      <c r="H14" s="216">
        <f>(G14*F14)/7</f>
        <v>0</v>
      </c>
      <c r="I14" s="319">
        <f>+$I$9</f>
        <v>30</v>
      </c>
      <c r="J14" s="220"/>
      <c r="K14" s="235">
        <f>+$H$14*I14</f>
        <v>0</v>
      </c>
      <c r="L14" s="319">
        <f>+$L$9</f>
        <v>31</v>
      </c>
      <c r="M14" s="220"/>
      <c r="N14" s="235">
        <f>+$H$14*L14</f>
        <v>0</v>
      </c>
      <c r="O14" s="319">
        <f>+$O$9</f>
        <v>30</v>
      </c>
      <c r="P14" s="220"/>
      <c r="Q14" s="235">
        <f>+$H$14*O14</f>
        <v>0</v>
      </c>
      <c r="R14" s="319">
        <f>+$R$9</f>
        <v>31</v>
      </c>
      <c r="S14" s="220"/>
      <c r="T14" s="235">
        <f>+$H$14*R14</f>
        <v>0</v>
      </c>
      <c r="U14" s="319">
        <f>+$U$9</f>
        <v>29</v>
      </c>
      <c r="V14" s="220"/>
      <c r="W14" s="235">
        <f>+$H$14*U14</f>
        <v>0</v>
      </c>
      <c r="X14" s="319">
        <f>+$X$9</f>
        <v>28</v>
      </c>
      <c r="Y14" s="220"/>
      <c r="Z14" s="235">
        <f>+$H$14*X14</f>
        <v>0</v>
      </c>
      <c r="AA14" s="319">
        <f>+$AA$9</f>
        <v>31</v>
      </c>
      <c r="AB14" s="220"/>
      <c r="AC14" s="235">
        <f>+$H$14*AA14</f>
        <v>0</v>
      </c>
      <c r="AD14" s="319">
        <f>+$AD$9</f>
        <v>30</v>
      </c>
      <c r="AE14" s="220"/>
      <c r="AF14" s="235">
        <f>+$H$14*AD14</f>
        <v>0</v>
      </c>
      <c r="AG14" s="319">
        <f>+$AG$9</f>
        <v>31</v>
      </c>
      <c r="AH14" s="220"/>
      <c r="AI14" s="235">
        <f>+$H$14*AG14</f>
        <v>0</v>
      </c>
      <c r="AJ14" s="319">
        <f>+$AJ$9</f>
        <v>30</v>
      </c>
      <c r="AK14" s="220"/>
      <c r="AL14" s="235">
        <f>+$H$14*AJ14</f>
        <v>0</v>
      </c>
      <c r="AM14" s="319">
        <f>+$AM$9</f>
        <v>31</v>
      </c>
      <c r="AN14" s="220"/>
      <c r="AO14" s="235">
        <f>+$H$14*AM14</f>
        <v>0</v>
      </c>
      <c r="AP14" s="319">
        <f>+$AP$9</f>
        <v>31</v>
      </c>
      <c r="AQ14" s="220"/>
      <c r="AR14" s="235">
        <f>+$H$14*AP14</f>
        <v>0</v>
      </c>
    </row>
    <row r="15" spans="1:46" x14ac:dyDescent="0.25">
      <c r="B15" s="255"/>
      <c r="C15" s="252"/>
      <c r="D15" s="243"/>
      <c r="E15" s="252"/>
      <c r="F15" s="243"/>
      <c r="G15" s="253"/>
      <c r="H15" s="254"/>
      <c r="I15" s="242"/>
      <c r="J15" s="243"/>
      <c r="K15" s="244"/>
      <c r="L15" s="242"/>
      <c r="M15" s="243"/>
      <c r="N15" s="244"/>
      <c r="O15" s="242"/>
      <c r="P15" s="243"/>
      <c r="Q15" s="244"/>
      <c r="R15" s="242"/>
      <c r="S15" s="243"/>
      <c r="T15" s="244"/>
      <c r="U15" s="242"/>
      <c r="V15" s="243"/>
      <c r="W15" s="244"/>
      <c r="X15" s="242"/>
      <c r="Y15" s="243"/>
      <c r="Z15" s="244"/>
      <c r="AA15" s="242"/>
      <c r="AB15" s="243"/>
      <c r="AC15" s="244"/>
      <c r="AD15" s="242"/>
      <c r="AE15" s="243"/>
      <c r="AF15" s="244"/>
      <c r="AG15" s="242"/>
      <c r="AH15" s="243"/>
      <c r="AI15" s="244"/>
      <c r="AJ15" s="242"/>
      <c r="AK15" s="243"/>
      <c r="AL15" s="244"/>
      <c r="AM15" s="242"/>
      <c r="AN15" s="243"/>
      <c r="AO15" s="244"/>
      <c r="AP15" s="242"/>
      <c r="AQ15" s="243"/>
      <c r="AR15" s="244"/>
    </row>
    <row r="16" spans="1:46" x14ac:dyDescent="0.25">
      <c r="B16" s="214" t="str">
        <f>+STAFFING!B9</f>
        <v>Production</v>
      </c>
      <c r="C16" s="117"/>
      <c r="D16" s="118"/>
      <c r="E16" s="117"/>
      <c r="F16" s="118"/>
      <c r="G16" s="230"/>
      <c r="H16" s="254"/>
      <c r="I16" s="320"/>
      <c r="J16" s="118"/>
      <c r="K16" s="235"/>
      <c r="L16" s="234"/>
      <c r="M16" s="118"/>
      <c r="N16" s="235"/>
      <c r="O16" s="234"/>
      <c r="P16" s="246"/>
      <c r="Q16" s="235"/>
      <c r="R16" s="234"/>
      <c r="S16" s="246"/>
      <c r="T16" s="235"/>
      <c r="U16" s="234"/>
      <c r="V16" s="246"/>
      <c r="W16" s="235"/>
      <c r="X16" s="234"/>
      <c r="Y16" s="246"/>
      <c r="Z16" s="235"/>
      <c r="AA16" s="234"/>
      <c r="AB16" s="246"/>
      <c r="AC16" s="235"/>
      <c r="AD16" s="234"/>
      <c r="AE16" s="246"/>
      <c r="AF16" s="235"/>
      <c r="AG16" s="234"/>
      <c r="AH16" s="246"/>
      <c r="AI16" s="235"/>
      <c r="AJ16" s="234"/>
      <c r="AK16" s="246"/>
      <c r="AL16" s="235"/>
      <c r="AM16" s="234"/>
      <c r="AN16" s="246"/>
      <c r="AO16" s="235"/>
      <c r="AP16" s="234"/>
      <c r="AQ16" s="246"/>
      <c r="AR16" s="235"/>
    </row>
    <row r="17" spans="2:44" x14ac:dyDescent="0.25">
      <c r="B17" s="116" t="e">
        <f>+STAFFING!#REF!</f>
        <v>#REF!</v>
      </c>
      <c r="C17" s="117" t="e">
        <f>+STAFFING!#REF!</f>
        <v>#REF!</v>
      </c>
      <c r="D17" s="117" t="e">
        <f>+STAFFING!#REF!</f>
        <v>#REF!</v>
      </c>
      <c r="E17" s="117" t="e">
        <f>+STAFFING!#REF!</f>
        <v>#REF!</v>
      </c>
      <c r="F17" s="117" t="e">
        <f>+STAFFING!#REF!</f>
        <v>#REF!</v>
      </c>
      <c r="G17" s="398" t="e">
        <f>+STAFFING!#REF!</f>
        <v>#REF!</v>
      </c>
      <c r="H17" s="254"/>
      <c r="I17" s="319">
        <f>+$I$9</f>
        <v>30</v>
      </c>
      <c r="J17" s="118" t="e">
        <f>+I17*$D17</f>
        <v>#REF!</v>
      </c>
      <c r="K17" s="235" t="e">
        <f>+J17*$G17</f>
        <v>#REF!</v>
      </c>
      <c r="L17" s="319">
        <f>+$L$9</f>
        <v>31</v>
      </c>
      <c r="M17" s="118" t="e">
        <f>+L17*$D17</f>
        <v>#REF!</v>
      </c>
      <c r="N17" s="235" t="e">
        <f>+M17*$G17</f>
        <v>#REF!</v>
      </c>
      <c r="O17" s="319">
        <f>+$O$9</f>
        <v>30</v>
      </c>
      <c r="P17" s="118" t="e">
        <f>+O17*$D17</f>
        <v>#REF!</v>
      </c>
      <c r="Q17" s="235" t="e">
        <f>+P17*$G17</f>
        <v>#REF!</v>
      </c>
      <c r="R17" s="319">
        <f>+$R$9</f>
        <v>31</v>
      </c>
      <c r="S17" s="118" t="e">
        <f>+R17*$D17</f>
        <v>#REF!</v>
      </c>
      <c r="T17" s="235" t="e">
        <f>+S17*$G17</f>
        <v>#REF!</v>
      </c>
      <c r="U17" s="319">
        <f t="shared" ref="U17:U50" si="0">+$U$9</f>
        <v>29</v>
      </c>
      <c r="V17" s="118" t="e">
        <f>+U17*$D17</f>
        <v>#REF!</v>
      </c>
      <c r="W17" s="235" t="e">
        <f>+V17*$G17</f>
        <v>#REF!</v>
      </c>
      <c r="X17" s="319">
        <f>+$X$9</f>
        <v>28</v>
      </c>
      <c r="Y17" s="118" t="e">
        <f>+X17*$D17</f>
        <v>#REF!</v>
      </c>
      <c r="Z17" s="235" t="e">
        <f>+Y17*$G17</f>
        <v>#REF!</v>
      </c>
      <c r="AA17" s="319">
        <f>+$AA$9</f>
        <v>31</v>
      </c>
      <c r="AB17" s="118" t="e">
        <f>+AA17*$D17</f>
        <v>#REF!</v>
      </c>
      <c r="AC17" s="235" t="e">
        <f>+AB17*$G17</f>
        <v>#REF!</v>
      </c>
      <c r="AD17" s="319">
        <f>+$AD$9</f>
        <v>30</v>
      </c>
      <c r="AE17" s="118" t="e">
        <f>+AD17*$D17</f>
        <v>#REF!</v>
      </c>
      <c r="AF17" s="235" t="e">
        <f>+AE17*$G17</f>
        <v>#REF!</v>
      </c>
      <c r="AG17" s="319">
        <f>+$AG$9</f>
        <v>31</v>
      </c>
      <c r="AH17" s="118" t="e">
        <f>+AG17*$D17</f>
        <v>#REF!</v>
      </c>
      <c r="AI17" s="235" t="e">
        <f>+AH17*$G17</f>
        <v>#REF!</v>
      </c>
      <c r="AJ17" s="319">
        <f>+$AJ$9</f>
        <v>30</v>
      </c>
      <c r="AK17" s="118" t="e">
        <f>+AJ17*$D17</f>
        <v>#REF!</v>
      </c>
      <c r="AL17" s="235" t="e">
        <f>+AK17*$G17</f>
        <v>#REF!</v>
      </c>
      <c r="AM17" s="319">
        <f>+$AM$9</f>
        <v>31</v>
      </c>
      <c r="AN17" s="118" t="e">
        <f>+AM17*$D17</f>
        <v>#REF!</v>
      </c>
      <c r="AO17" s="235" t="e">
        <f>+AN17*$G17</f>
        <v>#REF!</v>
      </c>
      <c r="AP17" s="319">
        <f>+$AP$9</f>
        <v>31</v>
      </c>
      <c r="AQ17" s="118" t="e">
        <f>+AP17*$D17</f>
        <v>#REF!</v>
      </c>
      <c r="AR17" s="235" t="e">
        <f>+AQ17*$G17</f>
        <v>#REF!</v>
      </c>
    </row>
    <row r="18" spans="2:44" x14ac:dyDescent="0.25">
      <c r="B18" s="116" t="str">
        <f>+STAFFING!B13</f>
        <v>PM Line Cook</v>
      </c>
      <c r="C18" s="117" t="str">
        <f>+STAFFING!C13</f>
        <v>11:00 AM - 7:30 PM</v>
      </c>
      <c r="D18" s="117">
        <f>+STAFFING!D13</f>
        <v>8</v>
      </c>
      <c r="E18" s="117">
        <f>+STAFFING!E13</f>
        <v>7</v>
      </c>
      <c r="F18" s="117">
        <f>+STAFFING!F13</f>
        <v>56</v>
      </c>
      <c r="G18" s="398">
        <f>+STAFFING!G13</f>
        <v>0</v>
      </c>
      <c r="H18" s="254"/>
      <c r="I18" s="319">
        <f>+$I$9</f>
        <v>30</v>
      </c>
      <c r="J18" s="118">
        <f>+I18*$D18</f>
        <v>240</v>
      </c>
      <c r="K18" s="235">
        <f>+J18*$G18</f>
        <v>0</v>
      </c>
      <c r="L18" s="319">
        <f>+$L$9</f>
        <v>31</v>
      </c>
      <c r="M18" s="118">
        <f>+L18*$D18</f>
        <v>248</v>
      </c>
      <c r="N18" s="235">
        <f>+M18*$G18</f>
        <v>0</v>
      </c>
      <c r="O18" s="319">
        <f>+$O$9</f>
        <v>30</v>
      </c>
      <c r="P18" s="118">
        <f>+O18*$D18</f>
        <v>240</v>
      </c>
      <c r="Q18" s="235">
        <f>+P18*$G18</f>
        <v>0</v>
      </c>
      <c r="R18" s="319">
        <f>+$R$9</f>
        <v>31</v>
      </c>
      <c r="S18" s="118">
        <f>+R18*$D18</f>
        <v>248</v>
      </c>
      <c r="T18" s="235">
        <f>+S18*$G18</f>
        <v>0</v>
      </c>
      <c r="U18" s="319">
        <f t="shared" si="0"/>
        <v>29</v>
      </c>
      <c r="V18" s="118">
        <f>+U18*$D18</f>
        <v>232</v>
      </c>
      <c r="W18" s="235">
        <f>+V18*$G18</f>
        <v>0</v>
      </c>
      <c r="X18" s="319">
        <f>+$X$9</f>
        <v>28</v>
      </c>
      <c r="Y18" s="118">
        <f>+X18*$D18</f>
        <v>224</v>
      </c>
      <c r="Z18" s="235">
        <f>+Y18*$G18</f>
        <v>0</v>
      </c>
      <c r="AA18" s="319">
        <f>+$AA$9</f>
        <v>31</v>
      </c>
      <c r="AB18" s="118">
        <f>+AA18*$D18</f>
        <v>248</v>
      </c>
      <c r="AC18" s="235">
        <f>+AB18*$G18</f>
        <v>0</v>
      </c>
      <c r="AD18" s="319">
        <f>+$AD$9</f>
        <v>30</v>
      </c>
      <c r="AE18" s="118">
        <f>+AD18*$D18</f>
        <v>240</v>
      </c>
      <c r="AF18" s="235">
        <f>+AE18*$G18</f>
        <v>0</v>
      </c>
      <c r="AG18" s="319">
        <f>+$AG$9</f>
        <v>31</v>
      </c>
      <c r="AH18" s="118">
        <f>+AG18*$D18</f>
        <v>248</v>
      </c>
      <c r="AI18" s="235">
        <f>+AH18*$G18</f>
        <v>0</v>
      </c>
      <c r="AJ18" s="319">
        <f>+$AJ$9</f>
        <v>30</v>
      </c>
      <c r="AK18" s="118">
        <f>+AJ18*$D18</f>
        <v>240</v>
      </c>
      <c r="AL18" s="235">
        <f>+AK18*$G18</f>
        <v>0</v>
      </c>
      <c r="AM18" s="319">
        <f>+$AM$9</f>
        <v>31</v>
      </c>
      <c r="AN18" s="118">
        <f>+AM18*$D18</f>
        <v>248</v>
      </c>
      <c r="AO18" s="235">
        <f>+AN18*$G18</f>
        <v>0</v>
      </c>
      <c r="AP18" s="319">
        <f>+$AP$9</f>
        <v>31</v>
      </c>
      <c r="AQ18" s="118">
        <f>+AP18*$D18</f>
        <v>248</v>
      </c>
      <c r="AR18" s="235">
        <f>+AQ18*$G18</f>
        <v>0</v>
      </c>
    </row>
    <row r="19" spans="2:44" x14ac:dyDescent="0.25">
      <c r="B19" s="116" t="str">
        <f>+STAFFING!B14</f>
        <v>Sous Chef</v>
      </c>
      <c r="C19" s="117" t="str">
        <f>+STAFFING!C14</f>
        <v>12:00 AM - 8:30 PM</v>
      </c>
      <c r="D19" s="117">
        <f>+STAFFING!D14</f>
        <v>8</v>
      </c>
      <c r="E19" s="117">
        <f>+STAFFING!E14</f>
        <v>5</v>
      </c>
      <c r="F19" s="117">
        <f>+STAFFING!F14</f>
        <v>40</v>
      </c>
      <c r="G19" s="398">
        <f>+STAFFING!G14</f>
        <v>0</v>
      </c>
      <c r="H19" s="254"/>
      <c r="I19" s="319">
        <f>+$I$9</f>
        <v>30</v>
      </c>
      <c r="J19" s="118">
        <f>+I19*$D19</f>
        <v>240</v>
      </c>
      <c r="K19" s="235">
        <f>+J19*$G19</f>
        <v>0</v>
      </c>
      <c r="L19" s="319">
        <f>+$L$9</f>
        <v>31</v>
      </c>
      <c r="M19" s="118">
        <f>+L19*$D19</f>
        <v>248</v>
      </c>
      <c r="N19" s="235">
        <f>+M19*$G19</f>
        <v>0</v>
      </c>
      <c r="O19" s="319">
        <f>+$O$9</f>
        <v>30</v>
      </c>
      <c r="P19" s="118">
        <f>+O19*$D19</f>
        <v>240</v>
      </c>
      <c r="Q19" s="235">
        <f>+P19*$G19</f>
        <v>0</v>
      </c>
      <c r="R19" s="319">
        <f>+$R$9</f>
        <v>31</v>
      </c>
      <c r="S19" s="118">
        <f>+R19*$D19</f>
        <v>248</v>
      </c>
      <c r="T19" s="235">
        <f>+S19*$G19</f>
        <v>0</v>
      </c>
      <c r="U19" s="319">
        <f t="shared" si="0"/>
        <v>29</v>
      </c>
      <c r="V19" s="118">
        <f>+U19*$D19</f>
        <v>232</v>
      </c>
      <c r="W19" s="235">
        <f>+V19*$G19</f>
        <v>0</v>
      </c>
      <c r="X19" s="319">
        <f>+$X$9</f>
        <v>28</v>
      </c>
      <c r="Y19" s="118">
        <f>+X19*$D19</f>
        <v>224</v>
      </c>
      <c r="Z19" s="235">
        <f>+Y19*$G19</f>
        <v>0</v>
      </c>
      <c r="AA19" s="319">
        <f>+$AA$9</f>
        <v>31</v>
      </c>
      <c r="AB19" s="118">
        <f>+AA19*$D19</f>
        <v>248</v>
      </c>
      <c r="AC19" s="235">
        <f>+AB19*$G19</f>
        <v>0</v>
      </c>
      <c r="AD19" s="319">
        <f>+$AD$9</f>
        <v>30</v>
      </c>
      <c r="AE19" s="118">
        <f>+AD19*$D19</f>
        <v>240</v>
      </c>
      <c r="AF19" s="235">
        <f>+AE19*$G19</f>
        <v>0</v>
      </c>
      <c r="AG19" s="319">
        <f>+$AG$9</f>
        <v>31</v>
      </c>
      <c r="AH19" s="118">
        <f>+AG19*$D19</f>
        <v>248</v>
      </c>
      <c r="AI19" s="235">
        <f>+AH19*$G19</f>
        <v>0</v>
      </c>
      <c r="AJ19" s="319">
        <f>+$AJ$9</f>
        <v>30</v>
      </c>
      <c r="AK19" s="118">
        <f>+AJ19*$D19</f>
        <v>240</v>
      </c>
      <c r="AL19" s="235">
        <f>+AK19*$G19</f>
        <v>0</v>
      </c>
      <c r="AM19" s="319">
        <f>+$AM$9</f>
        <v>31</v>
      </c>
      <c r="AN19" s="118">
        <f>+AM19*$D19</f>
        <v>248</v>
      </c>
      <c r="AO19" s="235">
        <f>+AN19*$G19</f>
        <v>0</v>
      </c>
      <c r="AP19" s="319">
        <f>+$AP$9</f>
        <v>31</v>
      </c>
      <c r="AQ19" s="118">
        <f>+AP19*$D19</f>
        <v>248</v>
      </c>
      <c r="AR19" s="235">
        <f>+AQ19*$G19</f>
        <v>0</v>
      </c>
    </row>
    <row r="20" spans="2:44" x14ac:dyDescent="0.25">
      <c r="B20" s="116" t="e">
        <f>+STAFFING!#REF!</f>
        <v>#REF!</v>
      </c>
      <c r="C20" s="117" t="e">
        <f>+STAFFING!#REF!</f>
        <v>#REF!</v>
      </c>
      <c r="D20" s="117" t="e">
        <f>+STAFFING!#REF!</f>
        <v>#REF!</v>
      </c>
      <c r="E20" s="117" t="e">
        <f>+STAFFING!#REF!</f>
        <v>#REF!</v>
      </c>
      <c r="F20" s="117" t="e">
        <f>+STAFFING!#REF!</f>
        <v>#REF!</v>
      </c>
      <c r="G20" s="398" t="e">
        <f>+STAFFING!#REF!</f>
        <v>#REF!</v>
      </c>
      <c r="H20" s="254"/>
      <c r="I20" s="319">
        <f>+$I$9</f>
        <v>30</v>
      </c>
      <c r="J20" s="118" t="e">
        <f>+I20*$D20</f>
        <v>#REF!</v>
      </c>
      <c r="K20" s="235" t="e">
        <f>+J20*$G20</f>
        <v>#REF!</v>
      </c>
      <c r="L20" s="319">
        <f>+$L$9</f>
        <v>31</v>
      </c>
      <c r="M20" s="118" t="e">
        <f>+L20*$D20</f>
        <v>#REF!</v>
      </c>
      <c r="N20" s="235" t="e">
        <f>+M20*$G20</f>
        <v>#REF!</v>
      </c>
      <c r="O20" s="319">
        <f>+$O$9</f>
        <v>30</v>
      </c>
      <c r="P20" s="118" t="e">
        <f>+O20*$D20</f>
        <v>#REF!</v>
      </c>
      <c r="Q20" s="235" t="e">
        <f>+P20*$G20</f>
        <v>#REF!</v>
      </c>
      <c r="R20" s="319">
        <f>+$R$9</f>
        <v>31</v>
      </c>
      <c r="S20" s="118" t="e">
        <f>+R20*$D20</f>
        <v>#REF!</v>
      </c>
      <c r="T20" s="235" t="e">
        <f>+S20*$G20</f>
        <v>#REF!</v>
      </c>
      <c r="U20" s="319">
        <f t="shared" si="0"/>
        <v>29</v>
      </c>
      <c r="V20" s="118" t="e">
        <f>+U20*$D20</f>
        <v>#REF!</v>
      </c>
      <c r="W20" s="235" t="e">
        <f>+V20*$G20</f>
        <v>#REF!</v>
      </c>
      <c r="X20" s="319">
        <f>+$X$9</f>
        <v>28</v>
      </c>
      <c r="Y20" s="118" t="e">
        <f>+X20*$D20</f>
        <v>#REF!</v>
      </c>
      <c r="Z20" s="235" t="e">
        <f>+Y20*$G20</f>
        <v>#REF!</v>
      </c>
      <c r="AA20" s="319">
        <f>+$AA$9</f>
        <v>31</v>
      </c>
      <c r="AB20" s="118" t="e">
        <f>+AA20*$D20</f>
        <v>#REF!</v>
      </c>
      <c r="AC20" s="235" t="e">
        <f>+AB20*$G20</f>
        <v>#REF!</v>
      </c>
      <c r="AD20" s="319">
        <f>+$AD$9</f>
        <v>30</v>
      </c>
      <c r="AE20" s="118" t="e">
        <f>+AD20*$D20</f>
        <v>#REF!</v>
      </c>
      <c r="AF20" s="235" t="e">
        <f>+AE20*$G20</f>
        <v>#REF!</v>
      </c>
      <c r="AG20" s="319">
        <f>+$AG$9</f>
        <v>31</v>
      </c>
      <c r="AH20" s="118" t="e">
        <f>+AG20*$D20</f>
        <v>#REF!</v>
      </c>
      <c r="AI20" s="235" t="e">
        <f>+AH20*$G20</f>
        <v>#REF!</v>
      </c>
      <c r="AJ20" s="319">
        <f>+$AJ$9</f>
        <v>30</v>
      </c>
      <c r="AK20" s="118" t="e">
        <f>+AJ20*$D20</f>
        <v>#REF!</v>
      </c>
      <c r="AL20" s="235" t="e">
        <f>+AK20*$G20</f>
        <v>#REF!</v>
      </c>
      <c r="AM20" s="319">
        <f>+$AM$9</f>
        <v>31</v>
      </c>
      <c r="AN20" s="118" t="e">
        <f>+AM20*$D20</f>
        <v>#REF!</v>
      </c>
      <c r="AO20" s="235" t="e">
        <f>+AN20*$G20</f>
        <v>#REF!</v>
      </c>
      <c r="AP20" s="319">
        <f>+$AP$9</f>
        <v>31</v>
      </c>
      <c r="AQ20" s="118" t="e">
        <f>+AP20*$D20</f>
        <v>#REF!</v>
      </c>
      <c r="AR20" s="235" t="e">
        <f>+AQ20*$G20</f>
        <v>#REF!</v>
      </c>
    </row>
    <row r="21" spans="2:44" x14ac:dyDescent="0.25">
      <c r="B21" s="116" t="e">
        <f>+STAFFING!#REF!</f>
        <v>#REF!</v>
      </c>
      <c r="C21" s="117" t="e">
        <f>+STAFFING!#REF!</f>
        <v>#REF!</v>
      </c>
      <c r="D21" s="117" t="e">
        <f>+STAFFING!#REF!</f>
        <v>#REF!</v>
      </c>
      <c r="E21" s="117" t="e">
        <f>+STAFFING!#REF!</f>
        <v>#REF!</v>
      </c>
      <c r="F21" s="117" t="e">
        <f>+STAFFING!#REF!</f>
        <v>#REF!</v>
      </c>
      <c r="G21" s="398" t="e">
        <f>+STAFFING!#REF!</f>
        <v>#REF!</v>
      </c>
      <c r="H21" s="254"/>
      <c r="I21" s="319">
        <f>+$I$9</f>
        <v>30</v>
      </c>
      <c r="J21" s="118" t="e">
        <f>+I21*$D21</f>
        <v>#REF!</v>
      </c>
      <c r="K21" s="235" t="e">
        <f>+J21*$G21</f>
        <v>#REF!</v>
      </c>
      <c r="L21" s="319">
        <f>+$L$9</f>
        <v>31</v>
      </c>
      <c r="M21" s="118" t="e">
        <f>+L21*$D21</f>
        <v>#REF!</v>
      </c>
      <c r="N21" s="235" t="e">
        <f>+M21*$G21</f>
        <v>#REF!</v>
      </c>
      <c r="O21" s="319">
        <f>+$O$9</f>
        <v>30</v>
      </c>
      <c r="P21" s="118" t="e">
        <f>+O21*$D21</f>
        <v>#REF!</v>
      </c>
      <c r="Q21" s="235" t="e">
        <f>+P21*$G21</f>
        <v>#REF!</v>
      </c>
      <c r="R21" s="319">
        <f>+$R$9</f>
        <v>31</v>
      </c>
      <c r="S21" s="118" t="e">
        <f>+R21*$D21</f>
        <v>#REF!</v>
      </c>
      <c r="T21" s="235" t="e">
        <f>+S21*$G21</f>
        <v>#REF!</v>
      </c>
      <c r="U21" s="319">
        <f t="shared" si="0"/>
        <v>29</v>
      </c>
      <c r="V21" s="118" t="e">
        <f>+U21*$D21</f>
        <v>#REF!</v>
      </c>
      <c r="W21" s="235" t="e">
        <f>+V21*$G21</f>
        <v>#REF!</v>
      </c>
      <c r="X21" s="319">
        <f>+$X$9</f>
        <v>28</v>
      </c>
      <c r="Y21" s="118" t="e">
        <f>+X21*$D21</f>
        <v>#REF!</v>
      </c>
      <c r="Z21" s="235" t="e">
        <f>+Y21*$G21</f>
        <v>#REF!</v>
      </c>
      <c r="AA21" s="319">
        <f>+$AA$9</f>
        <v>31</v>
      </c>
      <c r="AB21" s="118" t="e">
        <f>+AA21*$D21</f>
        <v>#REF!</v>
      </c>
      <c r="AC21" s="235" t="e">
        <f>+AB21*$G21</f>
        <v>#REF!</v>
      </c>
      <c r="AD21" s="319">
        <f>+$AD$9</f>
        <v>30</v>
      </c>
      <c r="AE21" s="118" t="e">
        <f>+AD21*$D21</f>
        <v>#REF!</v>
      </c>
      <c r="AF21" s="235" t="e">
        <f>+AE21*$G21</f>
        <v>#REF!</v>
      </c>
      <c r="AG21" s="319">
        <f>+$AG$9</f>
        <v>31</v>
      </c>
      <c r="AH21" s="118" t="e">
        <f>+AG21*$D21</f>
        <v>#REF!</v>
      </c>
      <c r="AI21" s="235" t="e">
        <f>+AH21*$G21</f>
        <v>#REF!</v>
      </c>
      <c r="AJ21" s="319">
        <f>+$AJ$9</f>
        <v>30</v>
      </c>
      <c r="AK21" s="118" t="e">
        <f>+AJ21*$D21</f>
        <v>#REF!</v>
      </c>
      <c r="AL21" s="235" t="e">
        <f>+AK21*$G21</f>
        <v>#REF!</v>
      </c>
      <c r="AM21" s="319">
        <f>+$AM$9</f>
        <v>31</v>
      </c>
      <c r="AN21" s="118" t="e">
        <f>+AM21*$D21</f>
        <v>#REF!</v>
      </c>
      <c r="AO21" s="235" t="e">
        <f>+AN21*$G21</f>
        <v>#REF!</v>
      </c>
      <c r="AP21" s="319">
        <f>+$AP$9</f>
        <v>31</v>
      </c>
      <c r="AQ21" s="118" t="e">
        <f>+AP21*$D21</f>
        <v>#REF!</v>
      </c>
      <c r="AR21" s="235" t="e">
        <f>+AQ21*$G21</f>
        <v>#REF!</v>
      </c>
    </row>
    <row r="22" spans="2:44" x14ac:dyDescent="0.25">
      <c r="B22" s="116"/>
      <c r="C22" s="117"/>
      <c r="D22" s="117"/>
      <c r="E22" s="117"/>
      <c r="F22" s="117"/>
      <c r="G22" s="117"/>
      <c r="H22" s="254"/>
      <c r="I22" s="319"/>
      <c r="J22" s="321"/>
      <c r="K22" s="322"/>
      <c r="L22" s="319"/>
      <c r="M22" s="321"/>
      <c r="N22" s="322"/>
      <c r="O22" s="319"/>
      <c r="P22" s="321"/>
      <c r="Q22" s="322"/>
      <c r="R22" s="319"/>
      <c r="S22" s="321"/>
      <c r="T22" s="322"/>
      <c r="U22" s="319">
        <f t="shared" si="0"/>
        <v>29</v>
      </c>
      <c r="V22" s="321"/>
      <c r="W22" s="322"/>
      <c r="X22" s="319"/>
      <c r="Y22" s="321"/>
      <c r="Z22" s="322"/>
      <c r="AA22" s="319"/>
      <c r="AB22" s="321"/>
      <c r="AC22" s="322"/>
      <c r="AD22" s="319"/>
      <c r="AE22" s="321"/>
      <c r="AF22" s="322"/>
      <c r="AG22" s="319"/>
      <c r="AH22" s="321"/>
      <c r="AI22" s="322"/>
      <c r="AJ22" s="319"/>
      <c r="AK22" s="321"/>
      <c r="AL22" s="322"/>
      <c r="AM22" s="319"/>
      <c r="AN22" s="321"/>
      <c r="AO22" s="322"/>
      <c r="AP22" s="319"/>
      <c r="AQ22" s="321"/>
      <c r="AR22" s="322"/>
    </row>
    <row r="23" spans="2:44" x14ac:dyDescent="0.25">
      <c r="B23" s="116"/>
      <c r="C23" s="117"/>
      <c r="D23" s="117"/>
      <c r="E23" s="117"/>
      <c r="F23" s="117"/>
      <c r="G23" s="117"/>
      <c r="H23" s="254"/>
      <c r="I23" s="319"/>
      <c r="J23" s="321"/>
      <c r="K23" s="322"/>
      <c r="L23" s="319"/>
      <c r="M23" s="321"/>
      <c r="N23" s="322"/>
      <c r="O23" s="319"/>
      <c r="P23" s="321"/>
      <c r="Q23" s="322"/>
      <c r="R23" s="319"/>
      <c r="S23" s="321"/>
      <c r="T23" s="322"/>
      <c r="U23" s="319">
        <f t="shared" si="0"/>
        <v>29</v>
      </c>
      <c r="V23" s="321"/>
      <c r="W23" s="322"/>
      <c r="X23" s="319"/>
      <c r="Y23" s="321"/>
      <c r="Z23" s="322"/>
      <c r="AA23" s="319"/>
      <c r="AB23" s="321"/>
      <c r="AC23" s="322"/>
      <c r="AD23" s="319"/>
      <c r="AE23" s="321"/>
      <c r="AF23" s="322"/>
      <c r="AG23" s="319"/>
      <c r="AH23" s="321"/>
      <c r="AI23" s="322"/>
      <c r="AJ23" s="319"/>
      <c r="AK23" s="321"/>
      <c r="AL23" s="322"/>
      <c r="AM23" s="319"/>
      <c r="AN23" s="321"/>
      <c r="AO23" s="322"/>
      <c r="AP23" s="319"/>
      <c r="AQ23" s="321"/>
      <c r="AR23" s="322"/>
    </row>
    <row r="24" spans="2:44" x14ac:dyDescent="0.25">
      <c r="B24" s="214" t="e">
        <f>+STAFFING!#REF!</f>
        <v>#REF!</v>
      </c>
      <c r="C24" s="117"/>
      <c r="D24" s="117"/>
      <c r="E24" s="117"/>
      <c r="F24" s="117"/>
      <c r="G24" s="117"/>
      <c r="H24" s="254"/>
      <c r="I24" s="319"/>
      <c r="J24" s="321"/>
      <c r="K24" s="322"/>
      <c r="L24" s="319"/>
      <c r="M24" s="321"/>
      <c r="N24" s="322"/>
      <c r="O24" s="319"/>
      <c r="P24" s="321"/>
      <c r="Q24" s="322"/>
      <c r="R24" s="319"/>
      <c r="S24" s="321"/>
      <c r="T24" s="322"/>
      <c r="U24" s="319">
        <f t="shared" si="0"/>
        <v>29</v>
      </c>
      <c r="V24" s="321"/>
      <c r="W24" s="322"/>
      <c r="X24" s="319"/>
      <c r="Y24" s="321"/>
      <c r="Z24" s="322"/>
      <c r="AA24" s="319"/>
      <c r="AB24" s="321"/>
      <c r="AC24" s="322"/>
      <c r="AD24" s="319"/>
      <c r="AE24" s="321"/>
      <c r="AF24" s="322"/>
      <c r="AG24" s="319"/>
      <c r="AH24" s="321"/>
      <c r="AI24" s="322"/>
      <c r="AJ24" s="319"/>
      <c r="AK24" s="321"/>
      <c r="AL24" s="322"/>
      <c r="AM24" s="319"/>
      <c r="AN24" s="321"/>
      <c r="AO24" s="322"/>
      <c r="AP24" s="319"/>
      <c r="AQ24" s="321"/>
      <c r="AR24" s="322"/>
    </row>
    <row r="25" spans="2:44" x14ac:dyDescent="0.25">
      <c r="B25" s="116" t="str">
        <f>+STAFFING!B10</f>
        <v>AM Salad/Baker</v>
      </c>
      <c r="C25" s="117" t="str">
        <f>+STAFFING!C10</f>
        <v>5:30 AM - 2:00 PM</v>
      </c>
      <c r="D25" s="117">
        <f>+STAFFING!D10</f>
        <v>8</v>
      </c>
      <c r="E25" s="117">
        <f>+STAFFING!E10</f>
        <v>7</v>
      </c>
      <c r="F25" s="117">
        <f>+STAFFING!F10</f>
        <v>56</v>
      </c>
      <c r="G25" s="398">
        <f>+STAFFING!G10</f>
        <v>0</v>
      </c>
      <c r="H25" s="254"/>
      <c r="I25" s="319">
        <v>31</v>
      </c>
      <c r="J25" s="118">
        <f>+I25*$D25</f>
        <v>248</v>
      </c>
      <c r="K25" s="235">
        <f>+J25*$G25</f>
        <v>0</v>
      </c>
      <c r="L25" s="319">
        <v>30</v>
      </c>
      <c r="M25" s="118">
        <f>+L25*$D25</f>
        <v>240</v>
      </c>
      <c r="N25" s="235">
        <f>+M25*$G25</f>
        <v>0</v>
      </c>
      <c r="O25" s="319">
        <v>31</v>
      </c>
      <c r="P25" s="118">
        <f>+O25*$D25</f>
        <v>248</v>
      </c>
      <c r="Q25" s="235">
        <f>+P25*$G25</f>
        <v>0</v>
      </c>
      <c r="R25" s="319">
        <v>31</v>
      </c>
      <c r="S25" s="118">
        <f>+R25*$D25</f>
        <v>248</v>
      </c>
      <c r="T25" s="235">
        <f>+S25*$G25</f>
        <v>0</v>
      </c>
      <c r="U25" s="319">
        <f t="shared" si="0"/>
        <v>29</v>
      </c>
      <c r="V25" s="118">
        <f>+U25*$D25</f>
        <v>232</v>
      </c>
      <c r="W25" s="235">
        <f>+V25*$G25</f>
        <v>0</v>
      </c>
      <c r="X25" s="319">
        <v>31</v>
      </c>
      <c r="Y25" s="118">
        <f>+X25*$D25</f>
        <v>248</v>
      </c>
      <c r="Z25" s="235">
        <f>+Y25*$G25</f>
        <v>0</v>
      </c>
      <c r="AA25" s="319">
        <v>30</v>
      </c>
      <c r="AB25" s="118">
        <f>+AA25*$D25</f>
        <v>240</v>
      </c>
      <c r="AC25" s="235">
        <f>+AB25*$G25</f>
        <v>0</v>
      </c>
      <c r="AD25" s="319">
        <v>31</v>
      </c>
      <c r="AE25" s="118">
        <f>+AD25*$D25</f>
        <v>248</v>
      </c>
      <c r="AF25" s="235">
        <f>+AE25*$G25</f>
        <v>0</v>
      </c>
      <c r="AG25" s="319">
        <v>30</v>
      </c>
      <c r="AH25" s="118">
        <f>+AG25*$D25</f>
        <v>240</v>
      </c>
      <c r="AI25" s="235">
        <f>+AH25*$G25</f>
        <v>0</v>
      </c>
      <c r="AJ25" s="319">
        <v>31</v>
      </c>
      <c r="AK25" s="118">
        <f>+AJ25*$D25</f>
        <v>248</v>
      </c>
      <c r="AL25" s="235">
        <f>+AK25*$G25</f>
        <v>0</v>
      </c>
      <c r="AM25" s="319">
        <v>31</v>
      </c>
      <c r="AN25" s="118">
        <f>+AM25*$D25</f>
        <v>248</v>
      </c>
      <c r="AO25" s="235">
        <f>+AN25*$G25</f>
        <v>0</v>
      </c>
      <c r="AP25" s="319">
        <v>30</v>
      </c>
      <c r="AQ25" s="118">
        <f>+AP25*$D25</f>
        <v>240</v>
      </c>
      <c r="AR25" s="235">
        <f>+AQ25*$G25</f>
        <v>0</v>
      </c>
    </row>
    <row r="26" spans="2:44" x14ac:dyDescent="0.25">
      <c r="B26" s="116" t="e">
        <f>+STAFFING!#REF!</f>
        <v>#REF!</v>
      </c>
      <c r="C26" s="117" t="e">
        <f>+STAFFING!#REF!</f>
        <v>#REF!</v>
      </c>
      <c r="D26" s="117" t="e">
        <f>+STAFFING!#REF!</f>
        <v>#REF!</v>
      </c>
      <c r="E26" s="117" t="e">
        <f>+STAFFING!#REF!</f>
        <v>#REF!</v>
      </c>
      <c r="F26" s="117" t="e">
        <f>+STAFFING!#REF!</f>
        <v>#REF!</v>
      </c>
      <c r="G26" s="398" t="e">
        <f>+STAFFING!#REF!</f>
        <v>#REF!</v>
      </c>
      <c r="H26" s="254"/>
      <c r="I26" s="319">
        <v>31</v>
      </c>
      <c r="J26" s="118" t="e">
        <f t="shared" ref="J26:J33" si="1">+I26*$D26</f>
        <v>#REF!</v>
      </c>
      <c r="K26" s="235" t="e">
        <f t="shared" ref="K26:K33" si="2">+J26*$G26</f>
        <v>#REF!</v>
      </c>
      <c r="L26" s="319">
        <v>30</v>
      </c>
      <c r="M26" s="118" t="e">
        <f t="shared" ref="M26:M33" si="3">+L26*$D26</f>
        <v>#REF!</v>
      </c>
      <c r="N26" s="235" t="e">
        <f t="shared" ref="N26:N33" si="4">+M26*$G26</f>
        <v>#REF!</v>
      </c>
      <c r="O26" s="319">
        <v>31</v>
      </c>
      <c r="P26" s="118" t="e">
        <f t="shared" ref="P26:P33" si="5">+O26*$D26</f>
        <v>#REF!</v>
      </c>
      <c r="Q26" s="235" t="e">
        <f t="shared" ref="Q26:Q33" si="6">+P26*$G26</f>
        <v>#REF!</v>
      </c>
      <c r="R26" s="319">
        <v>31</v>
      </c>
      <c r="S26" s="118" t="e">
        <f t="shared" ref="S26:S33" si="7">+R26*$D26</f>
        <v>#REF!</v>
      </c>
      <c r="T26" s="235" t="e">
        <f t="shared" ref="T26:T33" si="8">+S26*$G26</f>
        <v>#REF!</v>
      </c>
      <c r="U26" s="319">
        <f t="shared" si="0"/>
        <v>29</v>
      </c>
      <c r="V26" s="118" t="e">
        <f t="shared" ref="V26:V33" si="9">+U26*$D26</f>
        <v>#REF!</v>
      </c>
      <c r="W26" s="235" t="e">
        <f t="shared" ref="W26:W33" si="10">+V26*$G26</f>
        <v>#REF!</v>
      </c>
      <c r="X26" s="319">
        <v>31</v>
      </c>
      <c r="Y26" s="118" t="e">
        <f t="shared" ref="Y26:Y33" si="11">+X26*$D26</f>
        <v>#REF!</v>
      </c>
      <c r="Z26" s="235" t="e">
        <f t="shared" ref="Z26:Z33" si="12">+Y26*$G26</f>
        <v>#REF!</v>
      </c>
      <c r="AA26" s="319">
        <v>30</v>
      </c>
      <c r="AB26" s="118" t="e">
        <f t="shared" ref="AB26:AB33" si="13">+AA26*$D26</f>
        <v>#REF!</v>
      </c>
      <c r="AC26" s="235" t="e">
        <f t="shared" ref="AC26:AC33" si="14">+AB26*$G26</f>
        <v>#REF!</v>
      </c>
      <c r="AD26" s="319">
        <v>31</v>
      </c>
      <c r="AE26" s="118" t="e">
        <f t="shared" ref="AE26:AE33" si="15">+AD26*$D26</f>
        <v>#REF!</v>
      </c>
      <c r="AF26" s="235" t="e">
        <f t="shared" ref="AF26:AF33" si="16">+AE26*$G26</f>
        <v>#REF!</v>
      </c>
      <c r="AG26" s="319">
        <v>30</v>
      </c>
      <c r="AH26" s="118" t="e">
        <f t="shared" ref="AH26:AH33" si="17">+AG26*$D26</f>
        <v>#REF!</v>
      </c>
      <c r="AI26" s="235" t="e">
        <f t="shared" ref="AI26:AI33" si="18">+AH26*$G26</f>
        <v>#REF!</v>
      </c>
      <c r="AJ26" s="319">
        <v>31</v>
      </c>
      <c r="AK26" s="118" t="e">
        <f t="shared" ref="AK26:AK33" si="19">+AJ26*$D26</f>
        <v>#REF!</v>
      </c>
      <c r="AL26" s="235" t="e">
        <f t="shared" ref="AL26:AL33" si="20">+AK26*$G26</f>
        <v>#REF!</v>
      </c>
      <c r="AM26" s="319">
        <v>31</v>
      </c>
      <c r="AN26" s="118" t="e">
        <f t="shared" ref="AN26:AN33" si="21">+AM26*$D26</f>
        <v>#REF!</v>
      </c>
      <c r="AO26" s="235" t="e">
        <f t="shared" ref="AO26:AO33" si="22">+AN26*$G26</f>
        <v>#REF!</v>
      </c>
      <c r="AP26" s="319">
        <v>30</v>
      </c>
      <c r="AQ26" s="118" t="e">
        <f t="shared" ref="AQ26:AQ33" si="23">+AP26*$D26</f>
        <v>#REF!</v>
      </c>
      <c r="AR26" s="235" t="e">
        <f t="shared" ref="AR26:AR33" si="24">+AQ26*$G26</f>
        <v>#REF!</v>
      </c>
    </row>
    <row r="27" spans="2:44" x14ac:dyDescent="0.25">
      <c r="B27" s="116" t="e">
        <f>+STAFFING!#REF!</f>
        <v>#REF!</v>
      </c>
      <c r="C27" s="117" t="e">
        <f>+STAFFING!#REF!</f>
        <v>#REF!</v>
      </c>
      <c r="D27" s="117" t="e">
        <f>+STAFFING!#REF!</f>
        <v>#REF!</v>
      </c>
      <c r="E27" s="117" t="e">
        <f>+STAFFING!#REF!</f>
        <v>#REF!</v>
      </c>
      <c r="F27" s="117" t="e">
        <f>+STAFFING!#REF!</f>
        <v>#REF!</v>
      </c>
      <c r="G27" s="398" t="e">
        <f>+STAFFING!#REF!</f>
        <v>#REF!</v>
      </c>
      <c r="H27" s="254"/>
      <c r="I27" s="319">
        <v>31</v>
      </c>
      <c r="J27" s="118" t="e">
        <f t="shared" si="1"/>
        <v>#REF!</v>
      </c>
      <c r="K27" s="235" t="e">
        <f t="shared" si="2"/>
        <v>#REF!</v>
      </c>
      <c r="L27" s="319">
        <v>30</v>
      </c>
      <c r="M27" s="118" t="e">
        <f t="shared" si="3"/>
        <v>#REF!</v>
      </c>
      <c r="N27" s="235" t="e">
        <f t="shared" si="4"/>
        <v>#REF!</v>
      </c>
      <c r="O27" s="319">
        <v>31</v>
      </c>
      <c r="P27" s="118" t="e">
        <f t="shared" si="5"/>
        <v>#REF!</v>
      </c>
      <c r="Q27" s="235" t="e">
        <f t="shared" si="6"/>
        <v>#REF!</v>
      </c>
      <c r="R27" s="319">
        <v>31</v>
      </c>
      <c r="S27" s="118" t="e">
        <f t="shared" si="7"/>
        <v>#REF!</v>
      </c>
      <c r="T27" s="235" t="e">
        <f t="shared" si="8"/>
        <v>#REF!</v>
      </c>
      <c r="U27" s="319">
        <f t="shared" si="0"/>
        <v>29</v>
      </c>
      <c r="V27" s="118" t="e">
        <f t="shared" si="9"/>
        <v>#REF!</v>
      </c>
      <c r="W27" s="235" t="e">
        <f t="shared" si="10"/>
        <v>#REF!</v>
      </c>
      <c r="X27" s="319">
        <v>31</v>
      </c>
      <c r="Y27" s="118" t="e">
        <f t="shared" si="11"/>
        <v>#REF!</v>
      </c>
      <c r="Z27" s="235" t="e">
        <f t="shared" si="12"/>
        <v>#REF!</v>
      </c>
      <c r="AA27" s="319">
        <v>30</v>
      </c>
      <c r="AB27" s="118" t="e">
        <f t="shared" si="13"/>
        <v>#REF!</v>
      </c>
      <c r="AC27" s="235" t="e">
        <f t="shared" si="14"/>
        <v>#REF!</v>
      </c>
      <c r="AD27" s="319">
        <v>31</v>
      </c>
      <c r="AE27" s="118" t="e">
        <f t="shared" si="15"/>
        <v>#REF!</v>
      </c>
      <c r="AF27" s="235" t="e">
        <f t="shared" si="16"/>
        <v>#REF!</v>
      </c>
      <c r="AG27" s="319">
        <v>30</v>
      </c>
      <c r="AH27" s="118" t="e">
        <f t="shared" si="17"/>
        <v>#REF!</v>
      </c>
      <c r="AI27" s="235" t="e">
        <f t="shared" si="18"/>
        <v>#REF!</v>
      </c>
      <c r="AJ27" s="319">
        <v>31</v>
      </c>
      <c r="AK27" s="118" t="e">
        <f t="shared" si="19"/>
        <v>#REF!</v>
      </c>
      <c r="AL27" s="235" t="e">
        <f t="shared" si="20"/>
        <v>#REF!</v>
      </c>
      <c r="AM27" s="319">
        <v>31</v>
      </c>
      <c r="AN27" s="118" t="e">
        <f t="shared" si="21"/>
        <v>#REF!</v>
      </c>
      <c r="AO27" s="235" t="e">
        <f t="shared" si="22"/>
        <v>#REF!</v>
      </c>
      <c r="AP27" s="319">
        <v>30</v>
      </c>
      <c r="AQ27" s="118" t="e">
        <f t="shared" si="23"/>
        <v>#REF!</v>
      </c>
      <c r="AR27" s="235" t="e">
        <f t="shared" si="24"/>
        <v>#REF!</v>
      </c>
    </row>
    <row r="28" spans="2:44" x14ac:dyDescent="0.25">
      <c r="B28" s="116" t="e">
        <f>+STAFFING!#REF!</f>
        <v>#REF!</v>
      </c>
      <c r="C28" s="117" t="e">
        <f>+STAFFING!#REF!</f>
        <v>#REF!</v>
      </c>
      <c r="D28" s="117" t="e">
        <f>+STAFFING!#REF!</f>
        <v>#REF!</v>
      </c>
      <c r="E28" s="117" t="e">
        <f>+STAFFING!#REF!</f>
        <v>#REF!</v>
      </c>
      <c r="F28" s="117" t="e">
        <f>+STAFFING!#REF!</f>
        <v>#REF!</v>
      </c>
      <c r="G28" s="398" t="e">
        <f>+STAFFING!#REF!</f>
        <v>#REF!</v>
      </c>
      <c r="H28" s="254"/>
      <c r="I28" s="319">
        <v>31</v>
      </c>
      <c r="J28" s="118" t="e">
        <f t="shared" si="1"/>
        <v>#REF!</v>
      </c>
      <c r="K28" s="235" t="e">
        <f t="shared" si="2"/>
        <v>#REF!</v>
      </c>
      <c r="L28" s="319">
        <v>30</v>
      </c>
      <c r="M28" s="118" t="e">
        <f t="shared" si="3"/>
        <v>#REF!</v>
      </c>
      <c r="N28" s="235" t="e">
        <f t="shared" si="4"/>
        <v>#REF!</v>
      </c>
      <c r="O28" s="319">
        <v>31</v>
      </c>
      <c r="P28" s="118" t="e">
        <f t="shared" si="5"/>
        <v>#REF!</v>
      </c>
      <c r="Q28" s="235" t="e">
        <f t="shared" si="6"/>
        <v>#REF!</v>
      </c>
      <c r="R28" s="319">
        <v>31</v>
      </c>
      <c r="S28" s="118" t="e">
        <f t="shared" si="7"/>
        <v>#REF!</v>
      </c>
      <c r="T28" s="235" t="e">
        <f t="shared" si="8"/>
        <v>#REF!</v>
      </c>
      <c r="U28" s="319">
        <f t="shared" si="0"/>
        <v>29</v>
      </c>
      <c r="V28" s="118" t="e">
        <f t="shared" si="9"/>
        <v>#REF!</v>
      </c>
      <c r="W28" s="235" t="e">
        <f t="shared" si="10"/>
        <v>#REF!</v>
      </c>
      <c r="X28" s="319">
        <v>31</v>
      </c>
      <c r="Y28" s="118" t="e">
        <f t="shared" si="11"/>
        <v>#REF!</v>
      </c>
      <c r="Z28" s="235" t="e">
        <f t="shared" si="12"/>
        <v>#REF!</v>
      </c>
      <c r="AA28" s="319">
        <v>30</v>
      </c>
      <c r="AB28" s="118" t="e">
        <f t="shared" si="13"/>
        <v>#REF!</v>
      </c>
      <c r="AC28" s="235" t="e">
        <f t="shared" si="14"/>
        <v>#REF!</v>
      </c>
      <c r="AD28" s="319">
        <v>31</v>
      </c>
      <c r="AE28" s="118" t="e">
        <f t="shared" si="15"/>
        <v>#REF!</v>
      </c>
      <c r="AF28" s="235" t="e">
        <f t="shared" si="16"/>
        <v>#REF!</v>
      </c>
      <c r="AG28" s="319">
        <v>30</v>
      </c>
      <c r="AH28" s="118" t="e">
        <f t="shared" si="17"/>
        <v>#REF!</v>
      </c>
      <c r="AI28" s="235" t="e">
        <f t="shared" si="18"/>
        <v>#REF!</v>
      </c>
      <c r="AJ28" s="319">
        <v>31</v>
      </c>
      <c r="AK28" s="118" t="e">
        <f t="shared" si="19"/>
        <v>#REF!</v>
      </c>
      <c r="AL28" s="235" t="e">
        <f t="shared" si="20"/>
        <v>#REF!</v>
      </c>
      <c r="AM28" s="319">
        <v>31</v>
      </c>
      <c r="AN28" s="118" t="e">
        <f t="shared" si="21"/>
        <v>#REF!</v>
      </c>
      <c r="AO28" s="235" t="e">
        <f t="shared" si="22"/>
        <v>#REF!</v>
      </c>
      <c r="AP28" s="319">
        <v>30</v>
      </c>
      <c r="AQ28" s="118" t="e">
        <f t="shared" si="23"/>
        <v>#REF!</v>
      </c>
      <c r="AR28" s="235" t="e">
        <f t="shared" si="24"/>
        <v>#REF!</v>
      </c>
    </row>
    <row r="29" spans="2:44" x14ac:dyDescent="0.25">
      <c r="B29" s="116" t="e">
        <f>+STAFFING!#REF!</f>
        <v>#REF!</v>
      </c>
      <c r="C29" s="117" t="e">
        <f>+STAFFING!#REF!</f>
        <v>#REF!</v>
      </c>
      <c r="D29" s="117" t="e">
        <f>+STAFFING!#REF!</f>
        <v>#REF!</v>
      </c>
      <c r="E29" s="117" t="e">
        <f>+STAFFING!#REF!</f>
        <v>#REF!</v>
      </c>
      <c r="F29" s="117" t="e">
        <f>+STAFFING!#REF!</f>
        <v>#REF!</v>
      </c>
      <c r="G29" s="398" t="e">
        <f>+STAFFING!#REF!</f>
        <v>#REF!</v>
      </c>
      <c r="H29" s="254"/>
      <c r="I29" s="319">
        <v>31</v>
      </c>
      <c r="J29" s="118" t="e">
        <f t="shared" si="1"/>
        <v>#REF!</v>
      </c>
      <c r="K29" s="235" t="e">
        <f t="shared" si="2"/>
        <v>#REF!</v>
      </c>
      <c r="L29" s="319">
        <v>30</v>
      </c>
      <c r="M29" s="118" t="e">
        <f t="shared" si="3"/>
        <v>#REF!</v>
      </c>
      <c r="N29" s="235" t="e">
        <f t="shared" si="4"/>
        <v>#REF!</v>
      </c>
      <c r="O29" s="319">
        <v>31</v>
      </c>
      <c r="P29" s="118" t="e">
        <f t="shared" si="5"/>
        <v>#REF!</v>
      </c>
      <c r="Q29" s="235" t="e">
        <f t="shared" si="6"/>
        <v>#REF!</v>
      </c>
      <c r="R29" s="319">
        <v>31</v>
      </c>
      <c r="S29" s="118" t="e">
        <f t="shared" si="7"/>
        <v>#REF!</v>
      </c>
      <c r="T29" s="235" t="e">
        <f t="shared" si="8"/>
        <v>#REF!</v>
      </c>
      <c r="U29" s="319">
        <f t="shared" si="0"/>
        <v>29</v>
      </c>
      <c r="V29" s="118" t="e">
        <f t="shared" si="9"/>
        <v>#REF!</v>
      </c>
      <c r="W29" s="235" t="e">
        <f t="shared" si="10"/>
        <v>#REF!</v>
      </c>
      <c r="X29" s="319">
        <v>31</v>
      </c>
      <c r="Y29" s="118" t="e">
        <f t="shared" si="11"/>
        <v>#REF!</v>
      </c>
      <c r="Z29" s="235" t="e">
        <f t="shared" si="12"/>
        <v>#REF!</v>
      </c>
      <c r="AA29" s="319">
        <v>30</v>
      </c>
      <c r="AB29" s="118" t="e">
        <f t="shared" si="13"/>
        <v>#REF!</v>
      </c>
      <c r="AC29" s="235" t="e">
        <f t="shared" si="14"/>
        <v>#REF!</v>
      </c>
      <c r="AD29" s="319">
        <v>31</v>
      </c>
      <c r="AE29" s="118" t="e">
        <f t="shared" si="15"/>
        <v>#REF!</v>
      </c>
      <c r="AF29" s="235" t="e">
        <f t="shared" si="16"/>
        <v>#REF!</v>
      </c>
      <c r="AG29" s="319">
        <v>30</v>
      </c>
      <c r="AH29" s="118" t="e">
        <f t="shared" si="17"/>
        <v>#REF!</v>
      </c>
      <c r="AI29" s="235" t="e">
        <f t="shared" si="18"/>
        <v>#REF!</v>
      </c>
      <c r="AJ29" s="319">
        <v>31</v>
      </c>
      <c r="AK29" s="118" t="e">
        <f t="shared" si="19"/>
        <v>#REF!</v>
      </c>
      <c r="AL29" s="235" t="e">
        <f t="shared" si="20"/>
        <v>#REF!</v>
      </c>
      <c r="AM29" s="319">
        <v>31</v>
      </c>
      <c r="AN29" s="118" t="e">
        <f t="shared" si="21"/>
        <v>#REF!</v>
      </c>
      <c r="AO29" s="235" t="e">
        <f t="shared" si="22"/>
        <v>#REF!</v>
      </c>
      <c r="AP29" s="319">
        <v>30</v>
      </c>
      <c r="AQ29" s="118" t="e">
        <f t="shared" si="23"/>
        <v>#REF!</v>
      </c>
      <c r="AR29" s="235" t="e">
        <f t="shared" si="24"/>
        <v>#REF!</v>
      </c>
    </row>
    <row r="30" spans="2:44" x14ac:dyDescent="0.25">
      <c r="B30" s="116" t="e">
        <f>+STAFFING!#REF!</f>
        <v>#REF!</v>
      </c>
      <c r="C30" s="117" t="e">
        <f>+STAFFING!#REF!</f>
        <v>#REF!</v>
      </c>
      <c r="D30" s="117" t="e">
        <f>+STAFFING!#REF!</f>
        <v>#REF!</v>
      </c>
      <c r="E30" s="117" t="e">
        <f>+STAFFING!#REF!</f>
        <v>#REF!</v>
      </c>
      <c r="F30" s="117" t="e">
        <f>+STAFFING!#REF!</f>
        <v>#REF!</v>
      </c>
      <c r="G30" s="398" t="e">
        <f>+STAFFING!#REF!</f>
        <v>#REF!</v>
      </c>
      <c r="H30" s="254"/>
      <c r="I30" s="319">
        <v>31</v>
      </c>
      <c r="J30" s="118" t="e">
        <f t="shared" si="1"/>
        <v>#REF!</v>
      </c>
      <c r="K30" s="235" t="e">
        <f t="shared" si="2"/>
        <v>#REF!</v>
      </c>
      <c r="L30" s="319">
        <v>30</v>
      </c>
      <c r="M30" s="118" t="e">
        <f t="shared" si="3"/>
        <v>#REF!</v>
      </c>
      <c r="N30" s="235" t="e">
        <f t="shared" si="4"/>
        <v>#REF!</v>
      </c>
      <c r="O30" s="319">
        <v>31</v>
      </c>
      <c r="P30" s="118" t="e">
        <f t="shared" si="5"/>
        <v>#REF!</v>
      </c>
      <c r="Q30" s="235" t="e">
        <f t="shared" si="6"/>
        <v>#REF!</v>
      </c>
      <c r="R30" s="319">
        <v>31</v>
      </c>
      <c r="S30" s="118" t="e">
        <f t="shared" si="7"/>
        <v>#REF!</v>
      </c>
      <c r="T30" s="235" t="e">
        <f t="shared" si="8"/>
        <v>#REF!</v>
      </c>
      <c r="U30" s="319">
        <f t="shared" si="0"/>
        <v>29</v>
      </c>
      <c r="V30" s="118" t="e">
        <f t="shared" si="9"/>
        <v>#REF!</v>
      </c>
      <c r="W30" s="235" t="e">
        <f t="shared" si="10"/>
        <v>#REF!</v>
      </c>
      <c r="X30" s="319">
        <v>31</v>
      </c>
      <c r="Y30" s="118" t="e">
        <f t="shared" si="11"/>
        <v>#REF!</v>
      </c>
      <c r="Z30" s="235" t="e">
        <f t="shared" si="12"/>
        <v>#REF!</v>
      </c>
      <c r="AA30" s="319">
        <v>30</v>
      </c>
      <c r="AB30" s="118" t="e">
        <f t="shared" si="13"/>
        <v>#REF!</v>
      </c>
      <c r="AC30" s="235" t="e">
        <f t="shared" si="14"/>
        <v>#REF!</v>
      </c>
      <c r="AD30" s="319">
        <v>31</v>
      </c>
      <c r="AE30" s="118" t="e">
        <f t="shared" si="15"/>
        <v>#REF!</v>
      </c>
      <c r="AF30" s="235" t="e">
        <f t="shared" si="16"/>
        <v>#REF!</v>
      </c>
      <c r="AG30" s="319">
        <v>30</v>
      </c>
      <c r="AH30" s="118" t="e">
        <f t="shared" si="17"/>
        <v>#REF!</v>
      </c>
      <c r="AI30" s="235" t="e">
        <f t="shared" si="18"/>
        <v>#REF!</v>
      </c>
      <c r="AJ30" s="319">
        <v>31</v>
      </c>
      <c r="AK30" s="118" t="e">
        <f t="shared" si="19"/>
        <v>#REF!</v>
      </c>
      <c r="AL30" s="235" t="e">
        <f t="shared" si="20"/>
        <v>#REF!</v>
      </c>
      <c r="AM30" s="319">
        <v>31</v>
      </c>
      <c r="AN30" s="118" t="e">
        <f t="shared" si="21"/>
        <v>#REF!</v>
      </c>
      <c r="AO30" s="235" t="e">
        <f t="shared" si="22"/>
        <v>#REF!</v>
      </c>
      <c r="AP30" s="319">
        <v>30</v>
      </c>
      <c r="AQ30" s="118" t="e">
        <f t="shared" si="23"/>
        <v>#REF!</v>
      </c>
      <c r="AR30" s="235" t="e">
        <f t="shared" si="24"/>
        <v>#REF!</v>
      </c>
    </row>
    <row r="31" spans="2:44" x14ac:dyDescent="0.25">
      <c r="B31" s="116" t="e">
        <f>+STAFFING!#REF!</f>
        <v>#REF!</v>
      </c>
      <c r="C31" s="117" t="e">
        <f>+STAFFING!#REF!</f>
        <v>#REF!</v>
      </c>
      <c r="D31" s="117" t="e">
        <f>+STAFFING!#REF!</f>
        <v>#REF!</v>
      </c>
      <c r="E31" s="117" t="e">
        <f>+STAFFING!#REF!</f>
        <v>#REF!</v>
      </c>
      <c r="F31" s="117" t="e">
        <f>+STAFFING!#REF!</f>
        <v>#REF!</v>
      </c>
      <c r="G31" s="398" t="e">
        <f>+STAFFING!#REF!</f>
        <v>#REF!</v>
      </c>
      <c r="H31" s="254"/>
      <c r="I31" s="319">
        <v>31</v>
      </c>
      <c r="J31" s="118" t="e">
        <f t="shared" si="1"/>
        <v>#REF!</v>
      </c>
      <c r="K31" s="235" t="e">
        <f t="shared" si="2"/>
        <v>#REF!</v>
      </c>
      <c r="L31" s="319">
        <v>30</v>
      </c>
      <c r="M31" s="118" t="e">
        <f t="shared" si="3"/>
        <v>#REF!</v>
      </c>
      <c r="N31" s="235" t="e">
        <f t="shared" si="4"/>
        <v>#REF!</v>
      </c>
      <c r="O31" s="319">
        <v>31</v>
      </c>
      <c r="P31" s="118" t="e">
        <f t="shared" si="5"/>
        <v>#REF!</v>
      </c>
      <c r="Q31" s="235" t="e">
        <f t="shared" si="6"/>
        <v>#REF!</v>
      </c>
      <c r="R31" s="319">
        <v>31</v>
      </c>
      <c r="S31" s="118" t="e">
        <f t="shared" si="7"/>
        <v>#REF!</v>
      </c>
      <c r="T31" s="235" t="e">
        <f t="shared" si="8"/>
        <v>#REF!</v>
      </c>
      <c r="U31" s="319">
        <f t="shared" si="0"/>
        <v>29</v>
      </c>
      <c r="V31" s="118" t="e">
        <f t="shared" si="9"/>
        <v>#REF!</v>
      </c>
      <c r="W31" s="235" t="e">
        <f t="shared" si="10"/>
        <v>#REF!</v>
      </c>
      <c r="X31" s="319">
        <v>31</v>
      </c>
      <c r="Y31" s="118" t="e">
        <f t="shared" si="11"/>
        <v>#REF!</v>
      </c>
      <c r="Z31" s="235" t="e">
        <f t="shared" si="12"/>
        <v>#REF!</v>
      </c>
      <c r="AA31" s="319">
        <v>30</v>
      </c>
      <c r="AB31" s="118" t="e">
        <f t="shared" si="13"/>
        <v>#REF!</v>
      </c>
      <c r="AC31" s="235" t="e">
        <f t="shared" si="14"/>
        <v>#REF!</v>
      </c>
      <c r="AD31" s="319">
        <v>31</v>
      </c>
      <c r="AE31" s="118" t="e">
        <f t="shared" si="15"/>
        <v>#REF!</v>
      </c>
      <c r="AF31" s="235" t="e">
        <f t="shared" si="16"/>
        <v>#REF!</v>
      </c>
      <c r="AG31" s="319">
        <v>30</v>
      </c>
      <c r="AH31" s="118" t="e">
        <f t="shared" si="17"/>
        <v>#REF!</v>
      </c>
      <c r="AI31" s="235" t="e">
        <f t="shared" si="18"/>
        <v>#REF!</v>
      </c>
      <c r="AJ31" s="319">
        <v>31</v>
      </c>
      <c r="AK31" s="118" t="e">
        <f t="shared" si="19"/>
        <v>#REF!</v>
      </c>
      <c r="AL31" s="235" t="e">
        <f t="shared" si="20"/>
        <v>#REF!</v>
      </c>
      <c r="AM31" s="319">
        <v>31</v>
      </c>
      <c r="AN31" s="118" t="e">
        <f t="shared" si="21"/>
        <v>#REF!</v>
      </c>
      <c r="AO31" s="235" t="e">
        <f t="shared" si="22"/>
        <v>#REF!</v>
      </c>
      <c r="AP31" s="319">
        <v>30</v>
      </c>
      <c r="AQ31" s="118" t="e">
        <f t="shared" si="23"/>
        <v>#REF!</v>
      </c>
      <c r="AR31" s="235" t="e">
        <f t="shared" si="24"/>
        <v>#REF!</v>
      </c>
    </row>
    <row r="32" spans="2:44" x14ac:dyDescent="0.25">
      <c r="B32" s="116" t="e">
        <f>+STAFFING!#REF!</f>
        <v>#REF!</v>
      </c>
      <c r="C32" s="117" t="e">
        <f>+STAFFING!#REF!</f>
        <v>#REF!</v>
      </c>
      <c r="D32" s="117" t="e">
        <f>+STAFFING!#REF!</f>
        <v>#REF!</v>
      </c>
      <c r="E32" s="117" t="e">
        <f>+STAFFING!#REF!</f>
        <v>#REF!</v>
      </c>
      <c r="F32" s="117" t="e">
        <f>+STAFFING!#REF!</f>
        <v>#REF!</v>
      </c>
      <c r="G32" s="398" t="e">
        <f>+STAFFING!#REF!</f>
        <v>#REF!</v>
      </c>
      <c r="H32" s="254"/>
      <c r="I32" s="319">
        <v>31</v>
      </c>
      <c r="J32" s="118" t="e">
        <f t="shared" si="1"/>
        <v>#REF!</v>
      </c>
      <c r="K32" s="235" t="e">
        <f t="shared" si="2"/>
        <v>#REF!</v>
      </c>
      <c r="L32" s="319">
        <v>30</v>
      </c>
      <c r="M32" s="118" t="e">
        <f t="shared" si="3"/>
        <v>#REF!</v>
      </c>
      <c r="N32" s="235" t="e">
        <f t="shared" si="4"/>
        <v>#REF!</v>
      </c>
      <c r="O32" s="319">
        <v>31</v>
      </c>
      <c r="P32" s="118" t="e">
        <f t="shared" si="5"/>
        <v>#REF!</v>
      </c>
      <c r="Q32" s="235" t="e">
        <f t="shared" si="6"/>
        <v>#REF!</v>
      </c>
      <c r="R32" s="319">
        <v>31</v>
      </c>
      <c r="S32" s="118" t="e">
        <f t="shared" si="7"/>
        <v>#REF!</v>
      </c>
      <c r="T32" s="235" t="e">
        <f t="shared" si="8"/>
        <v>#REF!</v>
      </c>
      <c r="U32" s="319">
        <f t="shared" si="0"/>
        <v>29</v>
      </c>
      <c r="V32" s="118" t="e">
        <f t="shared" si="9"/>
        <v>#REF!</v>
      </c>
      <c r="W32" s="235" t="e">
        <f t="shared" si="10"/>
        <v>#REF!</v>
      </c>
      <c r="X32" s="319">
        <v>31</v>
      </c>
      <c r="Y32" s="118" t="e">
        <f t="shared" si="11"/>
        <v>#REF!</v>
      </c>
      <c r="Z32" s="235" t="e">
        <f t="shared" si="12"/>
        <v>#REF!</v>
      </c>
      <c r="AA32" s="319">
        <v>30</v>
      </c>
      <c r="AB32" s="118" t="e">
        <f t="shared" si="13"/>
        <v>#REF!</v>
      </c>
      <c r="AC32" s="235" t="e">
        <f t="shared" si="14"/>
        <v>#REF!</v>
      </c>
      <c r="AD32" s="319">
        <v>31</v>
      </c>
      <c r="AE32" s="118" t="e">
        <f t="shared" si="15"/>
        <v>#REF!</v>
      </c>
      <c r="AF32" s="235" t="e">
        <f t="shared" si="16"/>
        <v>#REF!</v>
      </c>
      <c r="AG32" s="319">
        <v>30</v>
      </c>
      <c r="AH32" s="118" t="e">
        <f t="shared" si="17"/>
        <v>#REF!</v>
      </c>
      <c r="AI32" s="235" t="e">
        <f t="shared" si="18"/>
        <v>#REF!</v>
      </c>
      <c r="AJ32" s="319">
        <v>31</v>
      </c>
      <c r="AK32" s="118" t="e">
        <f t="shared" si="19"/>
        <v>#REF!</v>
      </c>
      <c r="AL32" s="235" t="e">
        <f t="shared" si="20"/>
        <v>#REF!</v>
      </c>
      <c r="AM32" s="319">
        <v>31</v>
      </c>
      <c r="AN32" s="118" t="e">
        <f t="shared" si="21"/>
        <v>#REF!</v>
      </c>
      <c r="AO32" s="235" t="e">
        <f t="shared" si="22"/>
        <v>#REF!</v>
      </c>
      <c r="AP32" s="319">
        <v>30</v>
      </c>
      <c r="AQ32" s="118" t="e">
        <f t="shared" si="23"/>
        <v>#REF!</v>
      </c>
      <c r="AR32" s="235" t="e">
        <f t="shared" si="24"/>
        <v>#REF!</v>
      </c>
    </row>
    <row r="33" spans="2:44" x14ac:dyDescent="0.25">
      <c r="B33" s="116" t="e">
        <f>+STAFFING!#REF!</f>
        <v>#REF!</v>
      </c>
      <c r="C33" s="117" t="e">
        <f>+STAFFING!#REF!</f>
        <v>#REF!</v>
      </c>
      <c r="D33" s="117" t="e">
        <f>+STAFFING!#REF!</f>
        <v>#REF!</v>
      </c>
      <c r="E33" s="117" t="e">
        <f>+STAFFING!#REF!</f>
        <v>#REF!</v>
      </c>
      <c r="F33" s="117" t="e">
        <f>+STAFFING!#REF!</f>
        <v>#REF!</v>
      </c>
      <c r="G33" s="398" t="e">
        <f>+STAFFING!#REF!</f>
        <v>#REF!</v>
      </c>
      <c r="H33" s="254"/>
      <c r="I33" s="319">
        <v>31</v>
      </c>
      <c r="J33" s="118" t="e">
        <f t="shared" si="1"/>
        <v>#REF!</v>
      </c>
      <c r="K33" s="235" t="e">
        <f t="shared" si="2"/>
        <v>#REF!</v>
      </c>
      <c r="L33" s="319">
        <v>30</v>
      </c>
      <c r="M33" s="118" t="e">
        <f t="shared" si="3"/>
        <v>#REF!</v>
      </c>
      <c r="N33" s="235" t="e">
        <f t="shared" si="4"/>
        <v>#REF!</v>
      </c>
      <c r="O33" s="319">
        <v>31</v>
      </c>
      <c r="P33" s="118" t="e">
        <f t="shared" si="5"/>
        <v>#REF!</v>
      </c>
      <c r="Q33" s="235" t="e">
        <f t="shared" si="6"/>
        <v>#REF!</v>
      </c>
      <c r="R33" s="319">
        <v>31</v>
      </c>
      <c r="S33" s="118" t="e">
        <f t="shared" si="7"/>
        <v>#REF!</v>
      </c>
      <c r="T33" s="235" t="e">
        <f t="shared" si="8"/>
        <v>#REF!</v>
      </c>
      <c r="U33" s="319">
        <f t="shared" si="0"/>
        <v>29</v>
      </c>
      <c r="V33" s="118" t="e">
        <f t="shared" si="9"/>
        <v>#REF!</v>
      </c>
      <c r="W33" s="235" t="e">
        <f t="shared" si="10"/>
        <v>#REF!</v>
      </c>
      <c r="X33" s="319">
        <v>31</v>
      </c>
      <c r="Y33" s="118" t="e">
        <f t="shared" si="11"/>
        <v>#REF!</v>
      </c>
      <c r="Z33" s="235" t="e">
        <f t="shared" si="12"/>
        <v>#REF!</v>
      </c>
      <c r="AA33" s="319">
        <v>30</v>
      </c>
      <c r="AB33" s="118" t="e">
        <f t="shared" si="13"/>
        <v>#REF!</v>
      </c>
      <c r="AC33" s="235" t="e">
        <f t="shared" si="14"/>
        <v>#REF!</v>
      </c>
      <c r="AD33" s="319">
        <v>31</v>
      </c>
      <c r="AE33" s="118" t="e">
        <f t="shared" si="15"/>
        <v>#REF!</v>
      </c>
      <c r="AF33" s="235" t="e">
        <f t="shared" si="16"/>
        <v>#REF!</v>
      </c>
      <c r="AG33" s="319">
        <v>30</v>
      </c>
      <c r="AH33" s="118" t="e">
        <f t="shared" si="17"/>
        <v>#REF!</v>
      </c>
      <c r="AI33" s="235" t="e">
        <f t="shared" si="18"/>
        <v>#REF!</v>
      </c>
      <c r="AJ33" s="319">
        <v>31</v>
      </c>
      <c r="AK33" s="118" t="e">
        <f t="shared" si="19"/>
        <v>#REF!</v>
      </c>
      <c r="AL33" s="235" t="e">
        <f t="shared" si="20"/>
        <v>#REF!</v>
      </c>
      <c r="AM33" s="319">
        <v>31</v>
      </c>
      <c r="AN33" s="118" t="e">
        <f t="shared" si="21"/>
        <v>#REF!</v>
      </c>
      <c r="AO33" s="235" t="e">
        <f t="shared" si="22"/>
        <v>#REF!</v>
      </c>
      <c r="AP33" s="319">
        <v>30</v>
      </c>
      <c r="AQ33" s="118" t="e">
        <f t="shared" si="23"/>
        <v>#REF!</v>
      </c>
      <c r="AR33" s="235" t="e">
        <f t="shared" si="24"/>
        <v>#REF!</v>
      </c>
    </row>
    <row r="34" spans="2:44" x14ac:dyDescent="0.25">
      <c r="B34" s="116"/>
      <c r="C34" s="117"/>
      <c r="D34" s="117"/>
      <c r="E34" s="117"/>
      <c r="F34" s="117"/>
      <c r="G34" s="398"/>
      <c r="H34" s="254"/>
      <c r="I34" s="319"/>
      <c r="J34" s="118"/>
      <c r="K34" s="235"/>
      <c r="L34" s="319"/>
      <c r="M34" s="118"/>
      <c r="N34" s="235"/>
      <c r="O34" s="319"/>
      <c r="P34" s="118"/>
      <c r="Q34" s="235"/>
      <c r="R34" s="319"/>
      <c r="S34" s="118"/>
      <c r="T34" s="235"/>
      <c r="U34" s="319"/>
      <c r="V34" s="118"/>
      <c r="W34" s="235"/>
      <c r="X34" s="319"/>
      <c r="Y34" s="118"/>
      <c r="Z34" s="235"/>
      <c r="AA34" s="319"/>
      <c r="AB34" s="118"/>
      <c r="AC34" s="235"/>
      <c r="AD34" s="319"/>
      <c r="AE34" s="118"/>
      <c r="AF34" s="235"/>
      <c r="AG34" s="319"/>
      <c r="AH34" s="118"/>
      <c r="AI34" s="235"/>
      <c r="AJ34" s="319"/>
      <c r="AK34" s="118"/>
      <c r="AL34" s="235"/>
      <c r="AM34" s="319"/>
      <c r="AN34" s="118"/>
      <c r="AO34" s="235"/>
      <c r="AP34" s="319"/>
      <c r="AQ34" s="118"/>
      <c r="AR34" s="235"/>
    </row>
    <row r="35" spans="2:44" x14ac:dyDescent="0.25">
      <c r="B35" s="116"/>
      <c r="C35" s="117"/>
      <c r="D35" s="117"/>
      <c r="E35" s="117"/>
      <c r="F35" s="117"/>
      <c r="G35" s="398"/>
      <c r="H35" s="254"/>
      <c r="I35" s="319"/>
      <c r="J35" s="118"/>
      <c r="K35" s="235"/>
      <c r="L35" s="319"/>
      <c r="M35" s="118"/>
      <c r="N35" s="235"/>
      <c r="O35" s="319"/>
      <c r="P35" s="118"/>
      <c r="Q35" s="235"/>
      <c r="R35" s="319"/>
      <c r="S35" s="118"/>
      <c r="T35" s="235"/>
      <c r="U35" s="319"/>
      <c r="V35" s="118"/>
      <c r="W35" s="235"/>
      <c r="X35" s="319"/>
      <c r="Y35" s="118"/>
      <c r="Z35" s="235"/>
      <c r="AA35" s="319"/>
      <c r="AB35" s="118"/>
      <c r="AC35" s="235"/>
      <c r="AD35" s="319"/>
      <c r="AE35" s="118"/>
      <c r="AF35" s="235"/>
      <c r="AG35" s="319"/>
      <c r="AH35" s="118"/>
      <c r="AI35" s="235"/>
      <c r="AJ35" s="319"/>
      <c r="AK35" s="118"/>
      <c r="AL35" s="235"/>
      <c r="AM35" s="319"/>
      <c r="AN35" s="118"/>
      <c r="AO35" s="235"/>
      <c r="AP35" s="319"/>
      <c r="AQ35" s="118"/>
      <c r="AR35" s="235"/>
    </row>
    <row r="36" spans="2:44" x14ac:dyDescent="0.25">
      <c r="B36" s="116"/>
      <c r="C36" s="117"/>
      <c r="D36" s="117"/>
      <c r="E36" s="117"/>
      <c r="F36" s="117"/>
      <c r="G36" s="398"/>
      <c r="H36" s="254"/>
      <c r="I36" s="319"/>
      <c r="J36" s="118"/>
      <c r="K36" s="235"/>
      <c r="L36" s="319"/>
      <c r="M36" s="118"/>
      <c r="N36" s="235"/>
      <c r="O36" s="319"/>
      <c r="P36" s="118"/>
      <c r="Q36" s="235"/>
      <c r="R36" s="319"/>
      <c r="S36" s="118"/>
      <c r="T36" s="235"/>
      <c r="U36" s="319"/>
      <c r="V36" s="118"/>
      <c r="W36" s="235"/>
      <c r="X36" s="319"/>
      <c r="Y36" s="118"/>
      <c r="Z36" s="235"/>
      <c r="AA36" s="319"/>
      <c r="AB36" s="118"/>
      <c r="AC36" s="235"/>
      <c r="AD36" s="319"/>
      <c r="AE36" s="118"/>
      <c r="AF36" s="235"/>
      <c r="AG36" s="319"/>
      <c r="AH36" s="118"/>
      <c r="AI36" s="235"/>
      <c r="AJ36" s="319"/>
      <c r="AK36" s="118"/>
      <c r="AL36" s="235"/>
      <c r="AM36" s="319"/>
      <c r="AN36" s="118"/>
      <c r="AO36" s="235"/>
      <c r="AP36" s="319"/>
      <c r="AQ36" s="118"/>
      <c r="AR36" s="235"/>
    </row>
    <row r="37" spans="2:44" x14ac:dyDescent="0.25">
      <c r="C37" s="117"/>
      <c r="D37" s="117"/>
      <c r="E37" s="117"/>
      <c r="F37" s="117"/>
      <c r="G37" s="117"/>
      <c r="H37" s="254"/>
      <c r="I37" s="319"/>
      <c r="J37" s="321"/>
      <c r="K37" s="322"/>
      <c r="L37" s="319"/>
      <c r="M37" s="321"/>
      <c r="N37" s="322"/>
      <c r="O37" s="319"/>
      <c r="P37" s="321"/>
      <c r="Q37" s="322"/>
      <c r="R37" s="319"/>
      <c r="S37" s="321"/>
      <c r="T37" s="322"/>
      <c r="U37" s="319"/>
      <c r="V37" s="321"/>
      <c r="W37" s="322"/>
      <c r="X37" s="319"/>
      <c r="Y37" s="321"/>
      <c r="Z37" s="322"/>
      <c r="AA37" s="319"/>
      <c r="AB37" s="321"/>
      <c r="AC37" s="322"/>
      <c r="AD37" s="319"/>
      <c r="AE37" s="321"/>
      <c r="AF37" s="322"/>
      <c r="AG37" s="319"/>
      <c r="AH37" s="321"/>
      <c r="AI37" s="322"/>
      <c r="AJ37" s="319"/>
      <c r="AK37" s="321"/>
      <c r="AL37" s="322"/>
      <c r="AM37" s="319"/>
      <c r="AN37" s="321"/>
      <c r="AO37" s="322"/>
      <c r="AP37" s="319"/>
      <c r="AQ37" s="321"/>
      <c r="AR37" s="322"/>
    </row>
    <row r="38" spans="2:44" x14ac:dyDescent="0.25">
      <c r="B38" s="214" t="e">
        <f>+STAFFING!#REF!</f>
        <v>#REF!</v>
      </c>
      <c r="C38" s="117"/>
      <c r="D38" s="117"/>
      <c r="E38" s="117"/>
      <c r="F38" s="117"/>
      <c r="G38" s="117"/>
      <c r="H38" s="254"/>
      <c r="I38" s="319"/>
      <c r="J38" s="321"/>
      <c r="K38" s="322"/>
      <c r="L38" s="319"/>
      <c r="M38" s="321"/>
      <c r="N38" s="322"/>
      <c r="O38" s="319"/>
      <c r="P38" s="321"/>
      <c r="Q38" s="322"/>
      <c r="R38" s="319"/>
      <c r="S38" s="321"/>
      <c r="T38" s="322"/>
      <c r="U38" s="319"/>
      <c r="V38" s="321"/>
      <c r="W38" s="322"/>
      <c r="X38" s="319"/>
      <c r="Y38" s="321"/>
      <c r="Z38" s="322"/>
      <c r="AA38" s="319"/>
      <c r="AB38" s="321"/>
      <c r="AC38" s="322"/>
      <c r="AD38" s="319"/>
      <c r="AE38" s="321"/>
      <c r="AF38" s="322"/>
      <c r="AG38" s="319"/>
      <c r="AH38" s="321"/>
      <c r="AI38" s="322"/>
      <c r="AJ38" s="319"/>
      <c r="AK38" s="321"/>
      <c r="AL38" s="322"/>
      <c r="AM38" s="319"/>
      <c r="AN38" s="321"/>
      <c r="AO38" s="322"/>
      <c r="AP38" s="319"/>
      <c r="AQ38" s="321"/>
      <c r="AR38" s="322"/>
    </row>
    <row r="39" spans="2:44" x14ac:dyDescent="0.25">
      <c r="B39" s="116" t="e">
        <f>+STAFFING!#REF!</f>
        <v>#REF!</v>
      </c>
      <c r="C39" s="117" t="e">
        <f>+STAFFING!#REF!</f>
        <v>#REF!</v>
      </c>
      <c r="D39" s="117" t="e">
        <f>+STAFFING!#REF!</f>
        <v>#REF!</v>
      </c>
      <c r="E39" s="117">
        <v>6</v>
      </c>
      <c r="F39" s="117" t="e">
        <f>+STAFFING!#REF!</f>
        <v>#REF!</v>
      </c>
      <c r="G39" s="398" t="e">
        <f>+STAFFING!#REF!</f>
        <v>#REF!</v>
      </c>
      <c r="H39" s="254"/>
      <c r="I39" s="319">
        <v>0</v>
      </c>
      <c r="J39" s="118" t="e">
        <f>+I39*$D39</f>
        <v>#REF!</v>
      </c>
      <c r="K39" s="235" t="e">
        <f>+J39*$G39</f>
        <v>#REF!</v>
      </c>
      <c r="L39" s="319">
        <v>0</v>
      </c>
      <c r="M39" s="118" t="e">
        <f>+L39*$D39</f>
        <v>#REF!</v>
      </c>
      <c r="N39" s="235" t="e">
        <f>+M39*$G39</f>
        <v>#REF!</v>
      </c>
      <c r="O39" s="319">
        <v>0</v>
      </c>
      <c r="P39" s="118" t="e">
        <f>+O39*$D39</f>
        <v>#REF!</v>
      </c>
      <c r="Q39" s="235" t="e">
        <f>+P39*$G39</f>
        <v>#REF!</v>
      </c>
      <c r="R39" s="319">
        <v>0</v>
      </c>
      <c r="S39" s="118" t="e">
        <f>+R39*$D39</f>
        <v>#REF!</v>
      </c>
      <c r="T39" s="235" t="e">
        <f>+S39*$G39</f>
        <v>#REF!</v>
      </c>
      <c r="U39" s="319">
        <f t="shared" si="0"/>
        <v>29</v>
      </c>
      <c r="V39" s="118" t="e">
        <f>+U39*$D39</f>
        <v>#REF!</v>
      </c>
      <c r="W39" s="235" t="e">
        <f>+V39*$G39</f>
        <v>#REF!</v>
      </c>
      <c r="X39" s="319">
        <v>0</v>
      </c>
      <c r="Y39" s="118" t="e">
        <f>+X39*$D39</f>
        <v>#REF!</v>
      </c>
      <c r="Z39" s="235" t="e">
        <f>+Y39*$G39</f>
        <v>#REF!</v>
      </c>
      <c r="AA39" s="319">
        <v>0</v>
      </c>
      <c r="AB39" s="118" t="e">
        <f>+AA39*$D39</f>
        <v>#REF!</v>
      </c>
      <c r="AC39" s="235" t="e">
        <f>+AB39*$G39</f>
        <v>#REF!</v>
      </c>
      <c r="AD39" s="319">
        <v>0</v>
      </c>
      <c r="AE39" s="118" t="e">
        <f>+AD39*$D39</f>
        <v>#REF!</v>
      </c>
      <c r="AF39" s="235" t="e">
        <f>+AE39*$G39</f>
        <v>#REF!</v>
      </c>
      <c r="AG39" s="319">
        <v>0</v>
      </c>
      <c r="AH39" s="118" t="e">
        <f>+AG39*$D39</f>
        <v>#REF!</v>
      </c>
      <c r="AI39" s="235" t="e">
        <f>+AH39*$G39</f>
        <v>#REF!</v>
      </c>
      <c r="AJ39" s="319">
        <v>0</v>
      </c>
      <c r="AK39" s="118" t="e">
        <f>+AJ39*$D39</f>
        <v>#REF!</v>
      </c>
      <c r="AL39" s="235" t="e">
        <f>+AK39*$G39</f>
        <v>#REF!</v>
      </c>
      <c r="AM39" s="319">
        <v>0</v>
      </c>
      <c r="AN39" s="118" t="e">
        <f>+AM39*$D39</f>
        <v>#REF!</v>
      </c>
      <c r="AO39" s="235" t="e">
        <f>+AN39*$G39</f>
        <v>#REF!</v>
      </c>
      <c r="AP39" s="319">
        <v>0</v>
      </c>
      <c r="AQ39" s="118" t="e">
        <f>+AP39*$D39</f>
        <v>#REF!</v>
      </c>
      <c r="AR39" s="235" t="e">
        <f>+AQ39*$G39</f>
        <v>#REF!</v>
      </c>
    </row>
    <row r="40" spans="2:44" x14ac:dyDescent="0.25">
      <c r="B40" s="116"/>
      <c r="C40" s="117"/>
      <c r="D40" s="117"/>
      <c r="E40" s="117"/>
      <c r="F40" s="117"/>
      <c r="G40" s="117"/>
      <c r="H40" s="254"/>
      <c r="I40" s="319"/>
      <c r="J40" s="321"/>
      <c r="K40" s="322"/>
      <c r="L40" s="319"/>
      <c r="M40" s="321"/>
      <c r="N40" s="322"/>
      <c r="O40" s="319"/>
      <c r="P40" s="321"/>
      <c r="Q40" s="322"/>
      <c r="R40" s="319"/>
      <c r="S40" s="321"/>
      <c r="T40" s="322"/>
      <c r="U40" s="319"/>
      <c r="V40" s="321"/>
      <c r="W40" s="322"/>
      <c r="X40" s="319"/>
      <c r="Y40" s="321"/>
      <c r="Z40" s="322"/>
      <c r="AA40" s="319"/>
      <c r="AB40" s="321"/>
      <c r="AC40" s="322"/>
      <c r="AD40" s="319"/>
      <c r="AE40" s="321"/>
      <c r="AF40" s="322"/>
      <c r="AG40" s="319"/>
      <c r="AH40" s="321"/>
      <c r="AI40" s="322"/>
      <c r="AJ40" s="319"/>
      <c r="AK40" s="321"/>
      <c r="AL40" s="322"/>
      <c r="AM40" s="319"/>
      <c r="AN40" s="321"/>
      <c r="AO40" s="322"/>
      <c r="AP40" s="319"/>
      <c r="AQ40" s="321"/>
      <c r="AR40" s="322"/>
    </row>
    <row r="41" spans="2:44" x14ac:dyDescent="0.25">
      <c r="B41" s="214" t="e">
        <f>+STAFFING!#REF!</f>
        <v>#REF!</v>
      </c>
      <c r="C41" s="117"/>
      <c r="D41" s="117"/>
      <c r="E41" s="117"/>
      <c r="F41" s="117"/>
      <c r="G41" s="117"/>
      <c r="H41" s="254"/>
      <c r="I41" s="319"/>
      <c r="J41" s="321"/>
      <c r="K41" s="322"/>
      <c r="L41" s="319"/>
      <c r="M41" s="321"/>
      <c r="N41" s="322"/>
      <c r="O41" s="319"/>
      <c r="P41" s="321"/>
      <c r="Q41" s="322"/>
      <c r="R41" s="319"/>
      <c r="S41" s="321"/>
      <c r="T41" s="322"/>
      <c r="U41" s="319"/>
      <c r="V41" s="321"/>
      <c r="W41" s="322"/>
      <c r="X41" s="319"/>
      <c r="Y41" s="321"/>
      <c r="Z41" s="322"/>
      <c r="AA41" s="319"/>
      <c r="AB41" s="321"/>
      <c r="AC41" s="322"/>
      <c r="AD41" s="319"/>
      <c r="AE41" s="321"/>
      <c r="AF41" s="322"/>
      <c r="AG41" s="319"/>
      <c r="AH41" s="321"/>
      <c r="AI41" s="322"/>
      <c r="AJ41" s="319"/>
      <c r="AK41" s="321"/>
      <c r="AL41" s="322"/>
      <c r="AM41" s="319"/>
      <c r="AN41" s="321"/>
      <c r="AO41" s="322"/>
      <c r="AP41" s="319"/>
      <c r="AQ41" s="321"/>
      <c r="AR41" s="322"/>
    </row>
    <row r="42" spans="2:44" x14ac:dyDescent="0.25">
      <c r="B42" s="116" t="e">
        <f>+STAFFING!#REF!</f>
        <v>#REF!</v>
      </c>
      <c r="C42" s="117" t="e">
        <f>+STAFFING!#REF!</f>
        <v>#REF!</v>
      </c>
      <c r="D42" s="117" t="e">
        <f>+STAFFING!#REF!</f>
        <v>#REF!</v>
      </c>
      <c r="E42" s="117" t="e">
        <f>+STAFFING!#REF!</f>
        <v>#REF!</v>
      </c>
      <c r="F42" s="117" t="e">
        <f>+STAFFING!#REF!</f>
        <v>#REF!</v>
      </c>
      <c r="G42" s="117" t="e">
        <f>+STAFFING!#REF!</f>
        <v>#REF!</v>
      </c>
      <c r="H42" s="254"/>
      <c r="I42" s="319">
        <f t="shared" ref="I42:I50" si="25">+$I$9</f>
        <v>30</v>
      </c>
      <c r="J42" s="118" t="e">
        <f t="shared" ref="J42:J50" si="26">+I42*$D42</f>
        <v>#REF!</v>
      </c>
      <c r="K42" s="235" t="e">
        <f t="shared" ref="K42:K50" si="27">+J42*$G42</f>
        <v>#REF!</v>
      </c>
      <c r="L42" s="319">
        <f t="shared" ref="L42:L50" si="28">+$L$9</f>
        <v>31</v>
      </c>
      <c r="M42" s="118" t="e">
        <f t="shared" ref="M42:M50" si="29">+L42*$D42</f>
        <v>#REF!</v>
      </c>
      <c r="N42" s="235" t="e">
        <f t="shared" ref="N42:N50" si="30">+M42*$G42</f>
        <v>#REF!</v>
      </c>
      <c r="O42" s="319">
        <f t="shared" ref="O42:O50" si="31">+$O$9</f>
        <v>30</v>
      </c>
      <c r="P42" s="118" t="e">
        <f t="shared" ref="P42:P50" si="32">+O42*$D42</f>
        <v>#REF!</v>
      </c>
      <c r="Q42" s="235" t="e">
        <f t="shared" ref="Q42:Q50" si="33">+P42*$G42</f>
        <v>#REF!</v>
      </c>
      <c r="R42" s="319">
        <f t="shared" ref="R42:R50" si="34">+$R$9</f>
        <v>31</v>
      </c>
      <c r="S42" s="118" t="e">
        <f t="shared" ref="S42:S50" si="35">+R42*$D42</f>
        <v>#REF!</v>
      </c>
      <c r="T42" s="235" t="e">
        <f t="shared" ref="T42:T50" si="36">+S42*$G42</f>
        <v>#REF!</v>
      </c>
      <c r="U42" s="319">
        <f t="shared" si="0"/>
        <v>29</v>
      </c>
      <c r="V42" s="118" t="e">
        <f t="shared" ref="V42:V50" si="37">+U42*$D42</f>
        <v>#REF!</v>
      </c>
      <c r="W42" s="235" t="e">
        <f t="shared" ref="W42:W50" si="38">+V42*$G42</f>
        <v>#REF!</v>
      </c>
      <c r="X42" s="319">
        <f t="shared" ref="X42:X50" si="39">+$X$9</f>
        <v>28</v>
      </c>
      <c r="Y42" s="118" t="e">
        <f t="shared" ref="Y42:Y50" si="40">+X42*$D42</f>
        <v>#REF!</v>
      </c>
      <c r="Z42" s="235" t="e">
        <f t="shared" ref="Z42:Z50" si="41">+Y42*$G42</f>
        <v>#REF!</v>
      </c>
      <c r="AA42" s="319">
        <f t="shared" ref="AA42:AA50" si="42">+$AA$9</f>
        <v>31</v>
      </c>
      <c r="AB42" s="118" t="e">
        <f t="shared" ref="AB42:AB50" si="43">+AA42*$D42</f>
        <v>#REF!</v>
      </c>
      <c r="AC42" s="235" t="e">
        <f t="shared" ref="AC42:AC50" si="44">+AB42*$G42</f>
        <v>#REF!</v>
      </c>
      <c r="AD42" s="319">
        <f t="shared" ref="AD42:AD50" si="45">+$AD$9</f>
        <v>30</v>
      </c>
      <c r="AE42" s="118" t="e">
        <f t="shared" ref="AE42:AE50" si="46">+AD42*$D42</f>
        <v>#REF!</v>
      </c>
      <c r="AF42" s="235" t="e">
        <f t="shared" ref="AF42:AF50" si="47">+AE42*$G42</f>
        <v>#REF!</v>
      </c>
      <c r="AG42" s="319">
        <f t="shared" ref="AG42:AG50" si="48">+$AG$9</f>
        <v>31</v>
      </c>
      <c r="AH42" s="118" t="e">
        <f t="shared" ref="AH42:AH50" si="49">+AG42*$D42</f>
        <v>#REF!</v>
      </c>
      <c r="AI42" s="235" t="e">
        <f t="shared" ref="AI42:AI50" si="50">+AH42*$G42</f>
        <v>#REF!</v>
      </c>
      <c r="AJ42" s="319">
        <f t="shared" ref="AJ42:AJ50" si="51">+$AJ$9</f>
        <v>30</v>
      </c>
      <c r="AK42" s="118" t="e">
        <f t="shared" ref="AK42:AK50" si="52">+AJ42*$D42</f>
        <v>#REF!</v>
      </c>
      <c r="AL42" s="235" t="e">
        <f t="shared" ref="AL42:AL50" si="53">+AK42*$G42</f>
        <v>#REF!</v>
      </c>
      <c r="AM42" s="319">
        <f t="shared" ref="AM42:AM50" si="54">+$AM$9</f>
        <v>31</v>
      </c>
      <c r="AN42" s="118" t="e">
        <f t="shared" ref="AN42:AN50" si="55">+AM42*$D42</f>
        <v>#REF!</v>
      </c>
      <c r="AO42" s="235" t="e">
        <f t="shared" ref="AO42:AO50" si="56">+AN42*$G42</f>
        <v>#REF!</v>
      </c>
      <c r="AP42" s="319">
        <f t="shared" ref="AP42:AP50" si="57">+$AP$9</f>
        <v>31</v>
      </c>
      <c r="AQ42" s="118" t="e">
        <f t="shared" ref="AQ42:AQ50" si="58">+AP42*$D42</f>
        <v>#REF!</v>
      </c>
      <c r="AR42" s="235" t="e">
        <f t="shared" ref="AR42:AR50" si="59">+AQ42*$G42</f>
        <v>#REF!</v>
      </c>
    </row>
    <row r="43" spans="2:44" x14ac:dyDescent="0.25">
      <c r="B43" s="116" t="e">
        <f>+STAFFING!#REF!</f>
        <v>#REF!</v>
      </c>
      <c r="C43" s="117" t="e">
        <f>+STAFFING!#REF!</f>
        <v>#REF!</v>
      </c>
      <c r="D43" s="117" t="e">
        <f>+STAFFING!#REF!</f>
        <v>#REF!</v>
      </c>
      <c r="E43" s="117" t="e">
        <f>+STAFFING!#REF!</f>
        <v>#REF!</v>
      </c>
      <c r="F43" s="117" t="e">
        <f>+STAFFING!#REF!</f>
        <v>#REF!</v>
      </c>
      <c r="G43" s="117" t="e">
        <f>+STAFFING!#REF!</f>
        <v>#REF!</v>
      </c>
      <c r="H43" s="254"/>
      <c r="I43" s="319">
        <f t="shared" si="25"/>
        <v>30</v>
      </c>
      <c r="J43" s="118" t="e">
        <f t="shared" si="26"/>
        <v>#REF!</v>
      </c>
      <c r="K43" s="235" t="e">
        <f t="shared" si="27"/>
        <v>#REF!</v>
      </c>
      <c r="L43" s="319">
        <f t="shared" si="28"/>
        <v>31</v>
      </c>
      <c r="M43" s="118" t="e">
        <f t="shared" si="29"/>
        <v>#REF!</v>
      </c>
      <c r="N43" s="235" t="e">
        <f t="shared" si="30"/>
        <v>#REF!</v>
      </c>
      <c r="O43" s="319">
        <f t="shared" si="31"/>
        <v>30</v>
      </c>
      <c r="P43" s="118" t="e">
        <f t="shared" si="32"/>
        <v>#REF!</v>
      </c>
      <c r="Q43" s="235" t="e">
        <f t="shared" si="33"/>
        <v>#REF!</v>
      </c>
      <c r="R43" s="319">
        <f t="shared" si="34"/>
        <v>31</v>
      </c>
      <c r="S43" s="118" t="e">
        <f t="shared" si="35"/>
        <v>#REF!</v>
      </c>
      <c r="T43" s="235" t="e">
        <f t="shared" si="36"/>
        <v>#REF!</v>
      </c>
      <c r="U43" s="319">
        <f t="shared" si="0"/>
        <v>29</v>
      </c>
      <c r="V43" s="118" t="e">
        <f t="shared" si="37"/>
        <v>#REF!</v>
      </c>
      <c r="W43" s="235" t="e">
        <f t="shared" si="38"/>
        <v>#REF!</v>
      </c>
      <c r="X43" s="319">
        <f t="shared" si="39"/>
        <v>28</v>
      </c>
      <c r="Y43" s="118" t="e">
        <f t="shared" si="40"/>
        <v>#REF!</v>
      </c>
      <c r="Z43" s="235" t="e">
        <f t="shared" si="41"/>
        <v>#REF!</v>
      </c>
      <c r="AA43" s="319">
        <f t="shared" si="42"/>
        <v>31</v>
      </c>
      <c r="AB43" s="118" t="e">
        <f t="shared" si="43"/>
        <v>#REF!</v>
      </c>
      <c r="AC43" s="235" t="e">
        <f t="shared" si="44"/>
        <v>#REF!</v>
      </c>
      <c r="AD43" s="319">
        <f t="shared" si="45"/>
        <v>30</v>
      </c>
      <c r="AE43" s="118" t="e">
        <f t="shared" si="46"/>
        <v>#REF!</v>
      </c>
      <c r="AF43" s="235" t="e">
        <f t="shared" si="47"/>
        <v>#REF!</v>
      </c>
      <c r="AG43" s="319">
        <f t="shared" si="48"/>
        <v>31</v>
      </c>
      <c r="AH43" s="118" t="e">
        <f t="shared" si="49"/>
        <v>#REF!</v>
      </c>
      <c r="AI43" s="235" t="e">
        <f t="shared" si="50"/>
        <v>#REF!</v>
      </c>
      <c r="AJ43" s="319">
        <f t="shared" si="51"/>
        <v>30</v>
      </c>
      <c r="AK43" s="118" t="e">
        <f t="shared" si="52"/>
        <v>#REF!</v>
      </c>
      <c r="AL43" s="235" t="e">
        <f t="shared" si="53"/>
        <v>#REF!</v>
      </c>
      <c r="AM43" s="319">
        <f t="shared" si="54"/>
        <v>31</v>
      </c>
      <c r="AN43" s="118" t="e">
        <f t="shared" si="55"/>
        <v>#REF!</v>
      </c>
      <c r="AO43" s="235" t="e">
        <f t="shared" si="56"/>
        <v>#REF!</v>
      </c>
      <c r="AP43" s="319">
        <f t="shared" si="57"/>
        <v>31</v>
      </c>
      <c r="AQ43" s="118" t="e">
        <f t="shared" si="58"/>
        <v>#REF!</v>
      </c>
      <c r="AR43" s="235" t="e">
        <f t="shared" si="59"/>
        <v>#REF!</v>
      </c>
    </row>
    <row r="44" spans="2:44" x14ac:dyDescent="0.25">
      <c r="B44" s="116" t="e">
        <f>+STAFFING!#REF!</f>
        <v>#REF!</v>
      </c>
      <c r="C44" s="117" t="e">
        <f>+STAFFING!#REF!</f>
        <v>#REF!</v>
      </c>
      <c r="D44" s="117" t="e">
        <f>+STAFFING!#REF!</f>
        <v>#REF!</v>
      </c>
      <c r="E44" s="117" t="e">
        <f>+STAFFING!#REF!</f>
        <v>#REF!</v>
      </c>
      <c r="F44" s="117" t="e">
        <f>+STAFFING!#REF!</f>
        <v>#REF!</v>
      </c>
      <c r="G44" s="117" t="e">
        <f>+STAFFING!#REF!</f>
        <v>#REF!</v>
      </c>
      <c r="H44" s="254"/>
      <c r="I44" s="319">
        <f t="shared" si="25"/>
        <v>30</v>
      </c>
      <c r="J44" s="118" t="e">
        <f t="shared" si="26"/>
        <v>#REF!</v>
      </c>
      <c r="K44" s="235" t="e">
        <f t="shared" si="27"/>
        <v>#REF!</v>
      </c>
      <c r="L44" s="319">
        <f t="shared" si="28"/>
        <v>31</v>
      </c>
      <c r="M44" s="118" t="e">
        <f t="shared" si="29"/>
        <v>#REF!</v>
      </c>
      <c r="N44" s="235" t="e">
        <f t="shared" si="30"/>
        <v>#REF!</v>
      </c>
      <c r="O44" s="319">
        <f t="shared" si="31"/>
        <v>30</v>
      </c>
      <c r="P44" s="118" t="e">
        <f t="shared" si="32"/>
        <v>#REF!</v>
      </c>
      <c r="Q44" s="235" t="e">
        <f t="shared" si="33"/>
        <v>#REF!</v>
      </c>
      <c r="R44" s="319">
        <f t="shared" si="34"/>
        <v>31</v>
      </c>
      <c r="S44" s="118" t="e">
        <f t="shared" si="35"/>
        <v>#REF!</v>
      </c>
      <c r="T44" s="235" t="e">
        <f t="shared" si="36"/>
        <v>#REF!</v>
      </c>
      <c r="U44" s="319">
        <f t="shared" si="0"/>
        <v>29</v>
      </c>
      <c r="V44" s="118" t="e">
        <f t="shared" si="37"/>
        <v>#REF!</v>
      </c>
      <c r="W44" s="235" t="e">
        <f t="shared" si="38"/>
        <v>#REF!</v>
      </c>
      <c r="X44" s="319">
        <f t="shared" si="39"/>
        <v>28</v>
      </c>
      <c r="Y44" s="118" t="e">
        <f t="shared" si="40"/>
        <v>#REF!</v>
      </c>
      <c r="Z44" s="235" t="e">
        <f t="shared" si="41"/>
        <v>#REF!</v>
      </c>
      <c r="AA44" s="319">
        <f t="shared" si="42"/>
        <v>31</v>
      </c>
      <c r="AB44" s="118" t="e">
        <f t="shared" si="43"/>
        <v>#REF!</v>
      </c>
      <c r="AC44" s="235" t="e">
        <f t="shared" si="44"/>
        <v>#REF!</v>
      </c>
      <c r="AD44" s="319">
        <f t="shared" si="45"/>
        <v>30</v>
      </c>
      <c r="AE44" s="118" t="e">
        <f t="shared" si="46"/>
        <v>#REF!</v>
      </c>
      <c r="AF44" s="235" t="e">
        <f t="shared" si="47"/>
        <v>#REF!</v>
      </c>
      <c r="AG44" s="319">
        <f t="shared" si="48"/>
        <v>31</v>
      </c>
      <c r="AH44" s="118" t="e">
        <f t="shared" si="49"/>
        <v>#REF!</v>
      </c>
      <c r="AI44" s="235" t="e">
        <f t="shared" si="50"/>
        <v>#REF!</v>
      </c>
      <c r="AJ44" s="319">
        <f t="shared" si="51"/>
        <v>30</v>
      </c>
      <c r="AK44" s="118" t="e">
        <f t="shared" si="52"/>
        <v>#REF!</v>
      </c>
      <c r="AL44" s="235" t="e">
        <f t="shared" si="53"/>
        <v>#REF!</v>
      </c>
      <c r="AM44" s="319">
        <f t="shared" si="54"/>
        <v>31</v>
      </c>
      <c r="AN44" s="118" t="e">
        <f t="shared" si="55"/>
        <v>#REF!</v>
      </c>
      <c r="AO44" s="235" t="e">
        <f t="shared" si="56"/>
        <v>#REF!</v>
      </c>
      <c r="AP44" s="319">
        <f t="shared" si="57"/>
        <v>31</v>
      </c>
      <c r="AQ44" s="118" t="e">
        <f t="shared" si="58"/>
        <v>#REF!</v>
      </c>
      <c r="AR44" s="235" t="e">
        <f t="shared" si="59"/>
        <v>#REF!</v>
      </c>
    </row>
    <row r="45" spans="2:44" x14ac:dyDescent="0.25">
      <c r="B45" s="116" t="e">
        <f>+STAFFING!#REF!</f>
        <v>#REF!</v>
      </c>
      <c r="C45" s="117" t="e">
        <f>+STAFFING!#REF!</f>
        <v>#REF!</v>
      </c>
      <c r="D45" s="117" t="e">
        <f>+STAFFING!#REF!</f>
        <v>#REF!</v>
      </c>
      <c r="E45" s="117" t="e">
        <f>+STAFFING!#REF!</f>
        <v>#REF!</v>
      </c>
      <c r="F45" s="117" t="e">
        <f>+STAFFING!#REF!</f>
        <v>#REF!</v>
      </c>
      <c r="G45" s="117" t="e">
        <f>+STAFFING!#REF!</f>
        <v>#REF!</v>
      </c>
      <c r="H45" s="254"/>
      <c r="I45" s="319">
        <f t="shared" si="25"/>
        <v>30</v>
      </c>
      <c r="J45" s="118" t="e">
        <f t="shared" si="26"/>
        <v>#REF!</v>
      </c>
      <c r="K45" s="235" t="e">
        <f t="shared" si="27"/>
        <v>#REF!</v>
      </c>
      <c r="L45" s="319">
        <f t="shared" si="28"/>
        <v>31</v>
      </c>
      <c r="M45" s="118" t="e">
        <f t="shared" si="29"/>
        <v>#REF!</v>
      </c>
      <c r="N45" s="235" t="e">
        <f t="shared" si="30"/>
        <v>#REF!</v>
      </c>
      <c r="O45" s="319">
        <f t="shared" si="31"/>
        <v>30</v>
      </c>
      <c r="P45" s="118" t="e">
        <f t="shared" si="32"/>
        <v>#REF!</v>
      </c>
      <c r="Q45" s="235" t="e">
        <f t="shared" si="33"/>
        <v>#REF!</v>
      </c>
      <c r="R45" s="319">
        <f t="shared" si="34"/>
        <v>31</v>
      </c>
      <c r="S45" s="118" t="e">
        <f t="shared" si="35"/>
        <v>#REF!</v>
      </c>
      <c r="T45" s="235" t="e">
        <f t="shared" si="36"/>
        <v>#REF!</v>
      </c>
      <c r="U45" s="319">
        <f t="shared" si="0"/>
        <v>29</v>
      </c>
      <c r="V45" s="118" t="e">
        <f t="shared" si="37"/>
        <v>#REF!</v>
      </c>
      <c r="W45" s="235" t="e">
        <f t="shared" si="38"/>
        <v>#REF!</v>
      </c>
      <c r="X45" s="319">
        <f t="shared" si="39"/>
        <v>28</v>
      </c>
      <c r="Y45" s="118" t="e">
        <f t="shared" si="40"/>
        <v>#REF!</v>
      </c>
      <c r="Z45" s="235" t="e">
        <f t="shared" si="41"/>
        <v>#REF!</v>
      </c>
      <c r="AA45" s="319">
        <f t="shared" si="42"/>
        <v>31</v>
      </c>
      <c r="AB45" s="118" t="e">
        <f t="shared" si="43"/>
        <v>#REF!</v>
      </c>
      <c r="AC45" s="235" t="e">
        <f t="shared" si="44"/>
        <v>#REF!</v>
      </c>
      <c r="AD45" s="319">
        <f t="shared" si="45"/>
        <v>30</v>
      </c>
      <c r="AE45" s="118" t="e">
        <f t="shared" si="46"/>
        <v>#REF!</v>
      </c>
      <c r="AF45" s="235" t="e">
        <f t="shared" si="47"/>
        <v>#REF!</v>
      </c>
      <c r="AG45" s="319">
        <f t="shared" si="48"/>
        <v>31</v>
      </c>
      <c r="AH45" s="118" t="e">
        <f t="shared" si="49"/>
        <v>#REF!</v>
      </c>
      <c r="AI45" s="235" t="e">
        <f t="shared" si="50"/>
        <v>#REF!</v>
      </c>
      <c r="AJ45" s="319">
        <f t="shared" si="51"/>
        <v>30</v>
      </c>
      <c r="AK45" s="118" t="e">
        <f t="shared" si="52"/>
        <v>#REF!</v>
      </c>
      <c r="AL45" s="235" t="e">
        <f t="shared" si="53"/>
        <v>#REF!</v>
      </c>
      <c r="AM45" s="319">
        <f t="shared" si="54"/>
        <v>31</v>
      </c>
      <c r="AN45" s="118" t="e">
        <f t="shared" si="55"/>
        <v>#REF!</v>
      </c>
      <c r="AO45" s="235" t="e">
        <f t="shared" si="56"/>
        <v>#REF!</v>
      </c>
      <c r="AP45" s="319">
        <f t="shared" si="57"/>
        <v>31</v>
      </c>
      <c r="AQ45" s="118" t="e">
        <f t="shared" si="58"/>
        <v>#REF!</v>
      </c>
      <c r="AR45" s="235" t="e">
        <f t="shared" si="59"/>
        <v>#REF!</v>
      </c>
    </row>
    <row r="46" spans="2:44" x14ac:dyDescent="0.25">
      <c r="B46" s="116" t="e">
        <f>+STAFFING!#REF!</f>
        <v>#REF!</v>
      </c>
      <c r="C46" s="117" t="e">
        <f>+STAFFING!#REF!</f>
        <v>#REF!</v>
      </c>
      <c r="D46" s="117" t="e">
        <f>+STAFFING!#REF!</f>
        <v>#REF!</v>
      </c>
      <c r="E46" s="117" t="e">
        <f>+STAFFING!#REF!</f>
        <v>#REF!</v>
      </c>
      <c r="F46" s="117" t="e">
        <f>+STAFFING!#REF!</f>
        <v>#REF!</v>
      </c>
      <c r="G46" s="117" t="e">
        <f>+STAFFING!#REF!</f>
        <v>#REF!</v>
      </c>
      <c r="H46" s="254"/>
      <c r="I46" s="319">
        <f t="shared" si="25"/>
        <v>30</v>
      </c>
      <c r="J46" s="118" t="e">
        <f t="shared" si="26"/>
        <v>#REF!</v>
      </c>
      <c r="K46" s="235" t="e">
        <f t="shared" si="27"/>
        <v>#REF!</v>
      </c>
      <c r="L46" s="319">
        <f t="shared" si="28"/>
        <v>31</v>
      </c>
      <c r="M46" s="118" t="e">
        <f t="shared" si="29"/>
        <v>#REF!</v>
      </c>
      <c r="N46" s="235" t="e">
        <f t="shared" si="30"/>
        <v>#REF!</v>
      </c>
      <c r="O46" s="319">
        <f t="shared" si="31"/>
        <v>30</v>
      </c>
      <c r="P46" s="118" t="e">
        <f t="shared" si="32"/>
        <v>#REF!</v>
      </c>
      <c r="Q46" s="235" t="e">
        <f t="shared" si="33"/>
        <v>#REF!</v>
      </c>
      <c r="R46" s="319">
        <f t="shared" si="34"/>
        <v>31</v>
      </c>
      <c r="S46" s="118" t="e">
        <f t="shared" si="35"/>
        <v>#REF!</v>
      </c>
      <c r="T46" s="235" t="e">
        <f t="shared" si="36"/>
        <v>#REF!</v>
      </c>
      <c r="U46" s="319">
        <f t="shared" si="0"/>
        <v>29</v>
      </c>
      <c r="V46" s="118" t="e">
        <f t="shared" si="37"/>
        <v>#REF!</v>
      </c>
      <c r="W46" s="235" t="e">
        <f t="shared" si="38"/>
        <v>#REF!</v>
      </c>
      <c r="X46" s="319">
        <f t="shared" si="39"/>
        <v>28</v>
      </c>
      <c r="Y46" s="118" t="e">
        <f t="shared" si="40"/>
        <v>#REF!</v>
      </c>
      <c r="Z46" s="235" t="e">
        <f t="shared" si="41"/>
        <v>#REF!</v>
      </c>
      <c r="AA46" s="319">
        <f t="shared" si="42"/>
        <v>31</v>
      </c>
      <c r="AB46" s="118" t="e">
        <f t="shared" si="43"/>
        <v>#REF!</v>
      </c>
      <c r="AC46" s="235" t="e">
        <f t="shared" si="44"/>
        <v>#REF!</v>
      </c>
      <c r="AD46" s="319">
        <f t="shared" si="45"/>
        <v>30</v>
      </c>
      <c r="AE46" s="118" t="e">
        <f t="shared" si="46"/>
        <v>#REF!</v>
      </c>
      <c r="AF46" s="235" t="e">
        <f t="shared" si="47"/>
        <v>#REF!</v>
      </c>
      <c r="AG46" s="319">
        <f t="shared" si="48"/>
        <v>31</v>
      </c>
      <c r="AH46" s="118" t="e">
        <f t="shared" si="49"/>
        <v>#REF!</v>
      </c>
      <c r="AI46" s="235" t="e">
        <f t="shared" si="50"/>
        <v>#REF!</v>
      </c>
      <c r="AJ46" s="319">
        <f t="shared" si="51"/>
        <v>30</v>
      </c>
      <c r="AK46" s="118" t="e">
        <f t="shared" si="52"/>
        <v>#REF!</v>
      </c>
      <c r="AL46" s="235" t="e">
        <f t="shared" si="53"/>
        <v>#REF!</v>
      </c>
      <c r="AM46" s="319">
        <f t="shared" si="54"/>
        <v>31</v>
      </c>
      <c r="AN46" s="118" t="e">
        <f t="shared" si="55"/>
        <v>#REF!</v>
      </c>
      <c r="AO46" s="235" t="e">
        <f t="shared" si="56"/>
        <v>#REF!</v>
      </c>
      <c r="AP46" s="319">
        <f t="shared" si="57"/>
        <v>31</v>
      </c>
      <c r="AQ46" s="118" t="e">
        <f t="shared" si="58"/>
        <v>#REF!</v>
      </c>
      <c r="AR46" s="235" t="e">
        <f t="shared" si="59"/>
        <v>#REF!</v>
      </c>
    </row>
    <row r="47" spans="2:44" x14ac:dyDescent="0.25">
      <c r="B47" s="116" t="e">
        <f>+STAFFING!#REF!</f>
        <v>#REF!</v>
      </c>
      <c r="C47" s="117" t="e">
        <f>+STAFFING!#REF!</f>
        <v>#REF!</v>
      </c>
      <c r="D47" s="117" t="e">
        <f>+STAFFING!#REF!</f>
        <v>#REF!</v>
      </c>
      <c r="E47" s="117" t="e">
        <f>+STAFFING!#REF!</f>
        <v>#REF!</v>
      </c>
      <c r="F47" s="117" t="e">
        <f>+STAFFING!#REF!</f>
        <v>#REF!</v>
      </c>
      <c r="G47" s="117" t="e">
        <f>+STAFFING!#REF!</f>
        <v>#REF!</v>
      </c>
      <c r="H47" s="254"/>
      <c r="I47" s="319">
        <f t="shared" si="25"/>
        <v>30</v>
      </c>
      <c r="J47" s="118" t="e">
        <f t="shared" si="26"/>
        <v>#REF!</v>
      </c>
      <c r="K47" s="235" t="e">
        <f t="shared" si="27"/>
        <v>#REF!</v>
      </c>
      <c r="L47" s="319">
        <f t="shared" si="28"/>
        <v>31</v>
      </c>
      <c r="M47" s="118" t="e">
        <f t="shared" si="29"/>
        <v>#REF!</v>
      </c>
      <c r="N47" s="235" t="e">
        <f t="shared" si="30"/>
        <v>#REF!</v>
      </c>
      <c r="O47" s="319">
        <f t="shared" si="31"/>
        <v>30</v>
      </c>
      <c r="P47" s="118" t="e">
        <f t="shared" si="32"/>
        <v>#REF!</v>
      </c>
      <c r="Q47" s="235" t="e">
        <f t="shared" si="33"/>
        <v>#REF!</v>
      </c>
      <c r="R47" s="319">
        <f t="shared" si="34"/>
        <v>31</v>
      </c>
      <c r="S47" s="118" t="e">
        <f t="shared" si="35"/>
        <v>#REF!</v>
      </c>
      <c r="T47" s="235" t="e">
        <f t="shared" si="36"/>
        <v>#REF!</v>
      </c>
      <c r="U47" s="319">
        <f t="shared" si="0"/>
        <v>29</v>
      </c>
      <c r="V47" s="118" t="e">
        <f t="shared" si="37"/>
        <v>#REF!</v>
      </c>
      <c r="W47" s="235" t="e">
        <f t="shared" si="38"/>
        <v>#REF!</v>
      </c>
      <c r="X47" s="319">
        <f t="shared" si="39"/>
        <v>28</v>
      </c>
      <c r="Y47" s="118" t="e">
        <f t="shared" si="40"/>
        <v>#REF!</v>
      </c>
      <c r="Z47" s="235" t="e">
        <f t="shared" si="41"/>
        <v>#REF!</v>
      </c>
      <c r="AA47" s="319">
        <f t="shared" si="42"/>
        <v>31</v>
      </c>
      <c r="AB47" s="118" t="e">
        <f t="shared" si="43"/>
        <v>#REF!</v>
      </c>
      <c r="AC47" s="235" t="e">
        <f t="shared" si="44"/>
        <v>#REF!</v>
      </c>
      <c r="AD47" s="319">
        <f t="shared" si="45"/>
        <v>30</v>
      </c>
      <c r="AE47" s="118" t="e">
        <f t="shared" si="46"/>
        <v>#REF!</v>
      </c>
      <c r="AF47" s="235" t="e">
        <f t="shared" si="47"/>
        <v>#REF!</v>
      </c>
      <c r="AG47" s="319">
        <f t="shared" si="48"/>
        <v>31</v>
      </c>
      <c r="AH47" s="118" t="e">
        <f t="shared" si="49"/>
        <v>#REF!</v>
      </c>
      <c r="AI47" s="235" t="e">
        <f t="shared" si="50"/>
        <v>#REF!</v>
      </c>
      <c r="AJ47" s="319">
        <f t="shared" si="51"/>
        <v>30</v>
      </c>
      <c r="AK47" s="118" t="e">
        <f t="shared" si="52"/>
        <v>#REF!</v>
      </c>
      <c r="AL47" s="235" t="e">
        <f t="shared" si="53"/>
        <v>#REF!</v>
      </c>
      <c r="AM47" s="319">
        <f t="shared" si="54"/>
        <v>31</v>
      </c>
      <c r="AN47" s="118" t="e">
        <f t="shared" si="55"/>
        <v>#REF!</v>
      </c>
      <c r="AO47" s="235" t="e">
        <f t="shared" si="56"/>
        <v>#REF!</v>
      </c>
      <c r="AP47" s="319">
        <f t="shared" si="57"/>
        <v>31</v>
      </c>
      <c r="AQ47" s="118" t="e">
        <f t="shared" si="58"/>
        <v>#REF!</v>
      </c>
      <c r="AR47" s="235" t="e">
        <f t="shared" si="59"/>
        <v>#REF!</v>
      </c>
    </row>
    <row r="48" spans="2:44" x14ac:dyDescent="0.25">
      <c r="B48" s="116" t="e">
        <f>+STAFFING!#REF!</f>
        <v>#REF!</v>
      </c>
      <c r="C48" s="117" t="e">
        <f>+STAFFING!#REF!</f>
        <v>#REF!</v>
      </c>
      <c r="D48" s="117" t="e">
        <f>+STAFFING!#REF!</f>
        <v>#REF!</v>
      </c>
      <c r="E48" s="117" t="e">
        <f>+STAFFING!#REF!</f>
        <v>#REF!</v>
      </c>
      <c r="F48" s="117" t="e">
        <f>+STAFFING!#REF!</f>
        <v>#REF!</v>
      </c>
      <c r="G48" s="117" t="e">
        <f>+STAFFING!#REF!</f>
        <v>#REF!</v>
      </c>
      <c r="H48" s="254"/>
      <c r="I48" s="319">
        <f t="shared" si="25"/>
        <v>30</v>
      </c>
      <c r="J48" s="118" t="e">
        <f t="shared" si="26"/>
        <v>#REF!</v>
      </c>
      <c r="K48" s="235" t="e">
        <f t="shared" si="27"/>
        <v>#REF!</v>
      </c>
      <c r="L48" s="319">
        <f t="shared" si="28"/>
        <v>31</v>
      </c>
      <c r="M48" s="118" t="e">
        <f t="shared" si="29"/>
        <v>#REF!</v>
      </c>
      <c r="N48" s="235" t="e">
        <f t="shared" si="30"/>
        <v>#REF!</v>
      </c>
      <c r="O48" s="319">
        <f t="shared" si="31"/>
        <v>30</v>
      </c>
      <c r="P48" s="118" t="e">
        <f t="shared" si="32"/>
        <v>#REF!</v>
      </c>
      <c r="Q48" s="235" t="e">
        <f t="shared" si="33"/>
        <v>#REF!</v>
      </c>
      <c r="R48" s="319">
        <f t="shared" si="34"/>
        <v>31</v>
      </c>
      <c r="S48" s="118" t="e">
        <f t="shared" si="35"/>
        <v>#REF!</v>
      </c>
      <c r="T48" s="235" t="e">
        <f t="shared" si="36"/>
        <v>#REF!</v>
      </c>
      <c r="U48" s="319">
        <f t="shared" si="0"/>
        <v>29</v>
      </c>
      <c r="V48" s="118" t="e">
        <f t="shared" si="37"/>
        <v>#REF!</v>
      </c>
      <c r="W48" s="235" t="e">
        <f t="shared" si="38"/>
        <v>#REF!</v>
      </c>
      <c r="X48" s="319">
        <f t="shared" si="39"/>
        <v>28</v>
      </c>
      <c r="Y48" s="118" t="e">
        <f t="shared" si="40"/>
        <v>#REF!</v>
      </c>
      <c r="Z48" s="235" t="e">
        <f t="shared" si="41"/>
        <v>#REF!</v>
      </c>
      <c r="AA48" s="319">
        <f t="shared" si="42"/>
        <v>31</v>
      </c>
      <c r="AB48" s="118" t="e">
        <f t="shared" si="43"/>
        <v>#REF!</v>
      </c>
      <c r="AC48" s="235" t="e">
        <f t="shared" si="44"/>
        <v>#REF!</v>
      </c>
      <c r="AD48" s="319">
        <f t="shared" si="45"/>
        <v>30</v>
      </c>
      <c r="AE48" s="118" t="e">
        <f t="shared" si="46"/>
        <v>#REF!</v>
      </c>
      <c r="AF48" s="235" t="e">
        <f t="shared" si="47"/>
        <v>#REF!</v>
      </c>
      <c r="AG48" s="319">
        <f t="shared" si="48"/>
        <v>31</v>
      </c>
      <c r="AH48" s="118" t="e">
        <f t="shared" si="49"/>
        <v>#REF!</v>
      </c>
      <c r="AI48" s="235" t="e">
        <f t="shared" si="50"/>
        <v>#REF!</v>
      </c>
      <c r="AJ48" s="319">
        <f t="shared" si="51"/>
        <v>30</v>
      </c>
      <c r="AK48" s="118" t="e">
        <f t="shared" si="52"/>
        <v>#REF!</v>
      </c>
      <c r="AL48" s="235" t="e">
        <f t="shared" si="53"/>
        <v>#REF!</v>
      </c>
      <c r="AM48" s="319">
        <f t="shared" si="54"/>
        <v>31</v>
      </c>
      <c r="AN48" s="118" t="e">
        <f t="shared" si="55"/>
        <v>#REF!</v>
      </c>
      <c r="AO48" s="235" t="e">
        <f t="shared" si="56"/>
        <v>#REF!</v>
      </c>
      <c r="AP48" s="319">
        <f t="shared" si="57"/>
        <v>31</v>
      </c>
      <c r="AQ48" s="118" t="e">
        <f t="shared" si="58"/>
        <v>#REF!</v>
      </c>
      <c r="AR48" s="235" t="e">
        <f t="shared" si="59"/>
        <v>#REF!</v>
      </c>
    </row>
    <row r="49" spans="2:44" x14ac:dyDescent="0.25">
      <c r="B49" s="116" t="e">
        <f>+STAFFING!#REF!</f>
        <v>#REF!</v>
      </c>
      <c r="C49" s="117" t="e">
        <f>+STAFFING!#REF!</f>
        <v>#REF!</v>
      </c>
      <c r="D49" s="117" t="e">
        <f>+STAFFING!#REF!</f>
        <v>#REF!</v>
      </c>
      <c r="E49" s="117" t="e">
        <f>+STAFFING!#REF!</f>
        <v>#REF!</v>
      </c>
      <c r="F49" s="117" t="e">
        <f>+STAFFING!#REF!</f>
        <v>#REF!</v>
      </c>
      <c r="G49" s="117" t="e">
        <f>+STAFFING!#REF!</f>
        <v>#REF!</v>
      </c>
      <c r="H49" s="254"/>
      <c r="I49" s="319">
        <f t="shared" si="25"/>
        <v>30</v>
      </c>
      <c r="J49" s="118" t="e">
        <f t="shared" si="26"/>
        <v>#REF!</v>
      </c>
      <c r="K49" s="235" t="e">
        <f t="shared" si="27"/>
        <v>#REF!</v>
      </c>
      <c r="L49" s="319">
        <f t="shared" si="28"/>
        <v>31</v>
      </c>
      <c r="M49" s="118" t="e">
        <f t="shared" si="29"/>
        <v>#REF!</v>
      </c>
      <c r="N49" s="235" t="e">
        <f t="shared" si="30"/>
        <v>#REF!</v>
      </c>
      <c r="O49" s="319">
        <f t="shared" si="31"/>
        <v>30</v>
      </c>
      <c r="P49" s="118" t="e">
        <f t="shared" si="32"/>
        <v>#REF!</v>
      </c>
      <c r="Q49" s="235" t="e">
        <f t="shared" si="33"/>
        <v>#REF!</v>
      </c>
      <c r="R49" s="319">
        <f t="shared" si="34"/>
        <v>31</v>
      </c>
      <c r="S49" s="118" t="e">
        <f t="shared" si="35"/>
        <v>#REF!</v>
      </c>
      <c r="T49" s="235" t="e">
        <f t="shared" si="36"/>
        <v>#REF!</v>
      </c>
      <c r="U49" s="319">
        <f t="shared" si="0"/>
        <v>29</v>
      </c>
      <c r="V49" s="118" t="e">
        <f t="shared" si="37"/>
        <v>#REF!</v>
      </c>
      <c r="W49" s="235" t="e">
        <f t="shared" si="38"/>
        <v>#REF!</v>
      </c>
      <c r="X49" s="319">
        <f t="shared" si="39"/>
        <v>28</v>
      </c>
      <c r="Y49" s="118" t="e">
        <f t="shared" si="40"/>
        <v>#REF!</v>
      </c>
      <c r="Z49" s="235" t="e">
        <f t="shared" si="41"/>
        <v>#REF!</v>
      </c>
      <c r="AA49" s="319">
        <f t="shared" si="42"/>
        <v>31</v>
      </c>
      <c r="AB49" s="118" t="e">
        <f t="shared" si="43"/>
        <v>#REF!</v>
      </c>
      <c r="AC49" s="235" t="e">
        <f t="shared" si="44"/>
        <v>#REF!</v>
      </c>
      <c r="AD49" s="319">
        <f t="shared" si="45"/>
        <v>30</v>
      </c>
      <c r="AE49" s="118" t="e">
        <f t="shared" si="46"/>
        <v>#REF!</v>
      </c>
      <c r="AF49" s="235" t="e">
        <f t="shared" si="47"/>
        <v>#REF!</v>
      </c>
      <c r="AG49" s="319">
        <f t="shared" si="48"/>
        <v>31</v>
      </c>
      <c r="AH49" s="118" t="e">
        <f t="shared" si="49"/>
        <v>#REF!</v>
      </c>
      <c r="AI49" s="235" t="e">
        <f t="shared" si="50"/>
        <v>#REF!</v>
      </c>
      <c r="AJ49" s="319">
        <f t="shared" si="51"/>
        <v>30</v>
      </c>
      <c r="AK49" s="118" t="e">
        <f t="shared" si="52"/>
        <v>#REF!</v>
      </c>
      <c r="AL49" s="235" t="e">
        <f t="shared" si="53"/>
        <v>#REF!</v>
      </c>
      <c r="AM49" s="319">
        <f t="shared" si="54"/>
        <v>31</v>
      </c>
      <c r="AN49" s="118" t="e">
        <f t="shared" si="55"/>
        <v>#REF!</v>
      </c>
      <c r="AO49" s="235" t="e">
        <f t="shared" si="56"/>
        <v>#REF!</v>
      </c>
      <c r="AP49" s="319">
        <f t="shared" si="57"/>
        <v>31</v>
      </c>
      <c r="AQ49" s="118" t="e">
        <f t="shared" si="58"/>
        <v>#REF!</v>
      </c>
      <c r="AR49" s="235" t="e">
        <f t="shared" si="59"/>
        <v>#REF!</v>
      </c>
    </row>
    <row r="50" spans="2:44" x14ac:dyDescent="0.25">
      <c r="B50" s="116" t="e">
        <f>+STAFFING!#REF!</f>
        <v>#REF!</v>
      </c>
      <c r="C50" s="117" t="e">
        <f>+STAFFING!#REF!</f>
        <v>#REF!</v>
      </c>
      <c r="D50" s="117" t="e">
        <f>+STAFFING!#REF!</f>
        <v>#REF!</v>
      </c>
      <c r="E50" s="117" t="e">
        <f>+STAFFING!#REF!</f>
        <v>#REF!</v>
      </c>
      <c r="F50" s="117" t="e">
        <f>+STAFFING!#REF!</f>
        <v>#REF!</v>
      </c>
      <c r="G50" s="117" t="e">
        <f>+STAFFING!#REF!</f>
        <v>#REF!</v>
      </c>
      <c r="H50" s="254"/>
      <c r="I50" s="319">
        <f t="shared" si="25"/>
        <v>30</v>
      </c>
      <c r="J50" s="118" t="e">
        <f t="shared" si="26"/>
        <v>#REF!</v>
      </c>
      <c r="K50" s="235" t="e">
        <f t="shared" si="27"/>
        <v>#REF!</v>
      </c>
      <c r="L50" s="319">
        <f t="shared" si="28"/>
        <v>31</v>
      </c>
      <c r="M50" s="118" t="e">
        <f t="shared" si="29"/>
        <v>#REF!</v>
      </c>
      <c r="N50" s="235" t="e">
        <f t="shared" si="30"/>
        <v>#REF!</v>
      </c>
      <c r="O50" s="319">
        <f t="shared" si="31"/>
        <v>30</v>
      </c>
      <c r="P50" s="118" t="e">
        <f t="shared" si="32"/>
        <v>#REF!</v>
      </c>
      <c r="Q50" s="235" t="e">
        <f t="shared" si="33"/>
        <v>#REF!</v>
      </c>
      <c r="R50" s="319">
        <f t="shared" si="34"/>
        <v>31</v>
      </c>
      <c r="S50" s="118" t="e">
        <f t="shared" si="35"/>
        <v>#REF!</v>
      </c>
      <c r="T50" s="235" t="e">
        <f t="shared" si="36"/>
        <v>#REF!</v>
      </c>
      <c r="U50" s="319">
        <f t="shared" si="0"/>
        <v>29</v>
      </c>
      <c r="V50" s="118" t="e">
        <f t="shared" si="37"/>
        <v>#REF!</v>
      </c>
      <c r="W50" s="235" t="e">
        <f t="shared" si="38"/>
        <v>#REF!</v>
      </c>
      <c r="X50" s="319">
        <f t="shared" si="39"/>
        <v>28</v>
      </c>
      <c r="Y50" s="118" t="e">
        <f t="shared" si="40"/>
        <v>#REF!</v>
      </c>
      <c r="Z50" s="235" t="e">
        <f t="shared" si="41"/>
        <v>#REF!</v>
      </c>
      <c r="AA50" s="319">
        <f t="shared" si="42"/>
        <v>31</v>
      </c>
      <c r="AB50" s="118" t="e">
        <f t="shared" si="43"/>
        <v>#REF!</v>
      </c>
      <c r="AC50" s="235" t="e">
        <f t="shared" si="44"/>
        <v>#REF!</v>
      </c>
      <c r="AD50" s="319">
        <f t="shared" si="45"/>
        <v>30</v>
      </c>
      <c r="AE50" s="118" t="e">
        <f t="shared" si="46"/>
        <v>#REF!</v>
      </c>
      <c r="AF50" s="235" t="e">
        <f t="shared" si="47"/>
        <v>#REF!</v>
      </c>
      <c r="AG50" s="319">
        <f t="shared" si="48"/>
        <v>31</v>
      </c>
      <c r="AH50" s="118" t="e">
        <f t="shared" si="49"/>
        <v>#REF!</v>
      </c>
      <c r="AI50" s="235" t="e">
        <f t="shared" si="50"/>
        <v>#REF!</v>
      </c>
      <c r="AJ50" s="319">
        <f t="shared" si="51"/>
        <v>30</v>
      </c>
      <c r="AK50" s="118" t="e">
        <f t="shared" si="52"/>
        <v>#REF!</v>
      </c>
      <c r="AL50" s="235" t="e">
        <f t="shared" si="53"/>
        <v>#REF!</v>
      </c>
      <c r="AM50" s="319">
        <f t="shared" si="54"/>
        <v>31</v>
      </c>
      <c r="AN50" s="118" t="e">
        <f t="shared" si="55"/>
        <v>#REF!</v>
      </c>
      <c r="AO50" s="235" t="e">
        <f t="shared" si="56"/>
        <v>#REF!</v>
      </c>
      <c r="AP50" s="319">
        <f t="shared" si="57"/>
        <v>31</v>
      </c>
      <c r="AQ50" s="118" t="e">
        <f t="shared" si="58"/>
        <v>#REF!</v>
      </c>
      <c r="AR50" s="235" t="e">
        <f t="shared" si="59"/>
        <v>#REF!</v>
      </c>
    </row>
    <row r="51" spans="2:44" x14ac:dyDescent="0.25">
      <c r="B51" s="116"/>
      <c r="C51" s="117"/>
      <c r="D51" s="117"/>
      <c r="E51" s="117"/>
      <c r="F51" s="117"/>
      <c r="G51" s="117"/>
      <c r="H51" s="254"/>
      <c r="I51" s="319"/>
      <c r="J51" s="118"/>
      <c r="K51" s="235"/>
      <c r="L51" s="319"/>
      <c r="M51" s="118"/>
      <c r="N51" s="235"/>
      <c r="O51" s="319"/>
      <c r="P51" s="118"/>
      <c r="Q51" s="235"/>
      <c r="R51" s="319"/>
      <c r="S51" s="118"/>
      <c r="T51" s="235"/>
      <c r="U51" s="319"/>
      <c r="V51" s="118"/>
      <c r="W51" s="235"/>
      <c r="X51" s="319"/>
      <c r="Y51" s="118"/>
      <c r="Z51" s="235"/>
      <c r="AA51" s="319"/>
      <c r="AB51" s="118"/>
      <c r="AC51" s="235"/>
      <c r="AD51" s="319"/>
      <c r="AE51" s="118"/>
      <c r="AF51" s="235"/>
      <c r="AG51" s="319"/>
      <c r="AH51" s="118"/>
      <c r="AI51" s="235"/>
      <c r="AJ51" s="319"/>
      <c r="AK51" s="118"/>
      <c r="AL51" s="235"/>
      <c r="AM51" s="319"/>
      <c r="AN51" s="118"/>
      <c r="AO51" s="235"/>
      <c r="AP51" s="319"/>
      <c r="AQ51" s="118"/>
      <c r="AR51" s="235"/>
    </row>
    <row r="52" spans="2:44" x14ac:dyDescent="0.25">
      <c r="B52" s="214" t="e">
        <f>+STAFFING!#REF!</f>
        <v>#REF!</v>
      </c>
      <c r="C52" s="117"/>
      <c r="D52" s="117"/>
      <c r="E52" s="117"/>
      <c r="F52" s="117"/>
      <c r="G52" s="117"/>
      <c r="H52" s="254"/>
      <c r="I52" s="319"/>
      <c r="J52" s="321"/>
      <c r="K52" s="322"/>
      <c r="L52" s="319"/>
      <c r="M52" s="321"/>
      <c r="N52" s="322"/>
      <c r="O52" s="319"/>
      <c r="P52" s="321"/>
      <c r="Q52" s="322"/>
      <c r="R52" s="319"/>
      <c r="S52" s="321"/>
      <c r="T52" s="322"/>
      <c r="U52" s="319"/>
      <c r="V52" s="321"/>
      <c r="W52" s="322"/>
      <c r="X52" s="319"/>
      <c r="Y52" s="321"/>
      <c r="Z52" s="322"/>
      <c r="AA52" s="319"/>
      <c r="AB52" s="321"/>
      <c r="AC52" s="322"/>
      <c r="AD52" s="319"/>
      <c r="AE52" s="321"/>
      <c r="AF52" s="322"/>
      <c r="AG52" s="319"/>
      <c r="AH52" s="321"/>
      <c r="AI52" s="322"/>
      <c r="AJ52" s="319"/>
      <c r="AK52" s="321"/>
      <c r="AL52" s="322"/>
      <c r="AM52" s="319"/>
      <c r="AN52" s="321"/>
      <c r="AO52" s="322"/>
      <c r="AP52" s="319"/>
      <c r="AQ52" s="321"/>
      <c r="AR52" s="322"/>
    </row>
    <row r="53" spans="2:44" x14ac:dyDescent="0.25">
      <c r="C53" s="117"/>
      <c r="D53" s="117"/>
      <c r="E53" s="117"/>
      <c r="F53" s="117"/>
      <c r="G53" s="117"/>
      <c r="H53" s="254"/>
      <c r="I53" s="319"/>
      <c r="J53" s="321"/>
      <c r="K53" s="322"/>
      <c r="L53" s="319"/>
      <c r="M53" s="321"/>
      <c r="N53" s="322"/>
      <c r="O53" s="319"/>
      <c r="P53" s="321"/>
      <c r="Q53" s="322"/>
      <c r="R53" s="319"/>
      <c r="S53" s="321"/>
      <c r="T53" s="322"/>
      <c r="U53" s="319"/>
      <c r="V53" s="321"/>
      <c r="W53" s="322"/>
      <c r="X53" s="319"/>
      <c r="Y53" s="321"/>
      <c r="Z53" s="322"/>
      <c r="AA53" s="319"/>
      <c r="AB53" s="321"/>
      <c r="AC53" s="322"/>
      <c r="AD53" s="319"/>
      <c r="AE53" s="321"/>
      <c r="AF53" s="322"/>
      <c r="AG53" s="319"/>
      <c r="AH53" s="321"/>
      <c r="AI53" s="322"/>
      <c r="AJ53" s="319"/>
      <c r="AK53" s="321"/>
      <c r="AL53" s="322"/>
      <c r="AM53" s="319"/>
      <c r="AN53" s="321"/>
      <c r="AO53" s="322"/>
      <c r="AP53" s="319"/>
      <c r="AQ53" s="321"/>
      <c r="AR53" s="322"/>
    </row>
    <row r="54" spans="2:44" x14ac:dyDescent="0.25">
      <c r="B54" s="116">
        <f>+STAFFING!B15</f>
        <v>0</v>
      </c>
      <c r="C54" s="117">
        <f>+STAFFING!C15</f>
        <v>0</v>
      </c>
      <c r="D54" s="117">
        <v>8</v>
      </c>
      <c r="E54" s="117">
        <f>+STAFFING!E15</f>
        <v>0</v>
      </c>
      <c r="F54" s="117">
        <f>+STAFFING!F15</f>
        <v>0</v>
      </c>
      <c r="G54" s="117">
        <f>+STAFFING!G15</f>
        <v>0</v>
      </c>
      <c r="H54" s="254"/>
      <c r="I54" s="319">
        <f>+$I$9</f>
        <v>30</v>
      </c>
      <c r="J54" s="118">
        <f>+I54*$D54</f>
        <v>240</v>
      </c>
      <c r="K54" s="235">
        <f>+J54*$G54</f>
        <v>0</v>
      </c>
      <c r="L54" s="319">
        <f>+$L$9</f>
        <v>31</v>
      </c>
      <c r="M54" s="118">
        <f>+L54*$D54</f>
        <v>248</v>
      </c>
      <c r="N54" s="235">
        <f>+M54*$G54</f>
        <v>0</v>
      </c>
      <c r="O54" s="319">
        <f>+$O$9</f>
        <v>30</v>
      </c>
      <c r="P54" s="118">
        <f>+O54*$D54</f>
        <v>240</v>
      </c>
      <c r="Q54" s="235">
        <f>+P54*$G54</f>
        <v>0</v>
      </c>
      <c r="R54" s="319">
        <f>+$R$9</f>
        <v>31</v>
      </c>
      <c r="S54" s="118">
        <f>+R54*$D54</f>
        <v>248</v>
      </c>
      <c r="T54" s="235">
        <f>+S54*$G54</f>
        <v>0</v>
      </c>
      <c r="U54" s="319">
        <f>+$U$9</f>
        <v>29</v>
      </c>
      <c r="V54" s="118">
        <f>+U54*$D54</f>
        <v>232</v>
      </c>
      <c r="W54" s="235">
        <f>+V54*$G54</f>
        <v>0</v>
      </c>
      <c r="X54" s="319">
        <f>+$X$9</f>
        <v>28</v>
      </c>
      <c r="Y54" s="118">
        <f>+X54*$D54</f>
        <v>224</v>
      </c>
      <c r="Z54" s="235">
        <f>+Y54*$G54</f>
        <v>0</v>
      </c>
      <c r="AA54" s="319">
        <f>+$AA$9</f>
        <v>31</v>
      </c>
      <c r="AB54" s="118">
        <f>+AA54*$D54</f>
        <v>248</v>
      </c>
      <c r="AC54" s="235">
        <f>+AB54*$G54</f>
        <v>0</v>
      </c>
      <c r="AD54" s="319">
        <f>+$AD$9</f>
        <v>30</v>
      </c>
      <c r="AE54" s="118">
        <f>+AD54*$D54</f>
        <v>240</v>
      </c>
      <c r="AF54" s="235">
        <f>+AE54*$G54</f>
        <v>0</v>
      </c>
      <c r="AG54" s="319">
        <f>+$AG$9</f>
        <v>31</v>
      </c>
      <c r="AH54" s="118">
        <f>+AG54*$D54</f>
        <v>248</v>
      </c>
      <c r="AI54" s="235">
        <f>+AH54*$G54</f>
        <v>0</v>
      </c>
      <c r="AJ54" s="319">
        <f>+$AJ$9</f>
        <v>30</v>
      </c>
      <c r="AK54" s="118">
        <f>+AJ54*$D54</f>
        <v>240</v>
      </c>
      <c r="AL54" s="235">
        <f>+AK54*$G54</f>
        <v>0</v>
      </c>
      <c r="AM54" s="319">
        <f>+$AM$9</f>
        <v>31</v>
      </c>
      <c r="AN54" s="118">
        <f>+AM54*$D54</f>
        <v>248</v>
      </c>
      <c r="AO54" s="235">
        <f>+AN54*$G54</f>
        <v>0</v>
      </c>
      <c r="AP54" s="319">
        <f>+$AP$9</f>
        <v>31</v>
      </c>
      <c r="AQ54" s="118">
        <f>+AP54*$D54</f>
        <v>248</v>
      </c>
      <c r="AR54" s="235">
        <f>+AQ54*$G54</f>
        <v>0</v>
      </c>
    </row>
    <row r="55" spans="2:44" x14ac:dyDescent="0.25">
      <c r="B55" s="116" t="e">
        <f>+STAFFING!#REF!</f>
        <v>#REF!</v>
      </c>
      <c r="C55" s="117" t="e">
        <f>+STAFFING!#REF!</f>
        <v>#REF!</v>
      </c>
      <c r="D55" s="117" t="e">
        <f>+STAFFING!#REF!</f>
        <v>#REF!</v>
      </c>
      <c r="E55" s="117" t="e">
        <f>+STAFFING!#REF!</f>
        <v>#REF!</v>
      </c>
      <c r="F55" s="117" t="e">
        <f>+STAFFING!#REF!</f>
        <v>#REF!</v>
      </c>
      <c r="G55" s="117" t="e">
        <f>+STAFFING!#REF!</f>
        <v>#REF!</v>
      </c>
      <c r="H55" s="254"/>
      <c r="I55" s="319">
        <f>+$I$9</f>
        <v>30</v>
      </c>
      <c r="J55" s="118" t="e">
        <f>+I55*$D55</f>
        <v>#REF!</v>
      </c>
      <c r="K55" s="235" t="e">
        <f>+J55*$G55</f>
        <v>#REF!</v>
      </c>
      <c r="L55" s="319">
        <f>+$L$9</f>
        <v>31</v>
      </c>
      <c r="M55" s="118" t="e">
        <f>+L55*$D55</f>
        <v>#REF!</v>
      </c>
      <c r="N55" s="235" t="e">
        <f>+M55*$G55</f>
        <v>#REF!</v>
      </c>
      <c r="O55" s="319">
        <f>+$O$9</f>
        <v>30</v>
      </c>
      <c r="P55" s="118" t="e">
        <f>+O55*$D55</f>
        <v>#REF!</v>
      </c>
      <c r="Q55" s="235" t="e">
        <f>+P55*$G55</f>
        <v>#REF!</v>
      </c>
      <c r="R55" s="319">
        <f>+$R$9</f>
        <v>31</v>
      </c>
      <c r="S55" s="118" t="e">
        <f>+R55*$D55</f>
        <v>#REF!</v>
      </c>
      <c r="T55" s="235" t="e">
        <f>+S55*$G55</f>
        <v>#REF!</v>
      </c>
      <c r="U55" s="319">
        <f>+$U$9</f>
        <v>29</v>
      </c>
      <c r="V55" s="118" t="e">
        <f>+U55*$D55</f>
        <v>#REF!</v>
      </c>
      <c r="W55" s="235" t="e">
        <f>+V55*$G55</f>
        <v>#REF!</v>
      </c>
      <c r="X55" s="319">
        <f>+$X$9</f>
        <v>28</v>
      </c>
      <c r="Y55" s="118" t="e">
        <f>+X55*$D55</f>
        <v>#REF!</v>
      </c>
      <c r="Z55" s="235" t="e">
        <f>+Y55*$G55</f>
        <v>#REF!</v>
      </c>
      <c r="AA55" s="319">
        <f>+$AA$9</f>
        <v>31</v>
      </c>
      <c r="AB55" s="118" t="e">
        <f>+AA55*$D55</f>
        <v>#REF!</v>
      </c>
      <c r="AC55" s="235" t="e">
        <f>+AB55*$G55</f>
        <v>#REF!</v>
      </c>
      <c r="AD55" s="319">
        <f>+$AD$9</f>
        <v>30</v>
      </c>
      <c r="AE55" s="118" t="e">
        <f>+AD55*$D55</f>
        <v>#REF!</v>
      </c>
      <c r="AF55" s="235" t="e">
        <f>+AE55*$G55</f>
        <v>#REF!</v>
      </c>
      <c r="AG55" s="319">
        <f>+$AG$9</f>
        <v>31</v>
      </c>
      <c r="AH55" s="118" t="e">
        <f>+AG55*$D55</f>
        <v>#REF!</v>
      </c>
      <c r="AI55" s="235" t="e">
        <f>+AH55*$G55</f>
        <v>#REF!</v>
      </c>
      <c r="AJ55" s="319">
        <f>+$AJ$9</f>
        <v>30</v>
      </c>
      <c r="AK55" s="118" t="e">
        <f>+AJ55*$D55</f>
        <v>#REF!</v>
      </c>
      <c r="AL55" s="235" t="e">
        <f>+AK55*$G55</f>
        <v>#REF!</v>
      </c>
      <c r="AM55" s="319">
        <f>+$AM$9</f>
        <v>31</v>
      </c>
      <c r="AN55" s="118" t="e">
        <f>+AM55*$D55</f>
        <v>#REF!</v>
      </c>
      <c r="AO55" s="235" t="e">
        <f>+AN55*$G55</f>
        <v>#REF!</v>
      </c>
      <c r="AP55" s="319">
        <f>+$AP$9</f>
        <v>31</v>
      </c>
      <c r="AQ55" s="118" t="e">
        <f>+AP55*$D55</f>
        <v>#REF!</v>
      </c>
      <c r="AR55" s="235" t="e">
        <f>+AQ55*$G55</f>
        <v>#REF!</v>
      </c>
    </row>
    <row r="56" spans="2:44" x14ac:dyDescent="0.25">
      <c r="B56" s="116"/>
      <c r="C56" s="117"/>
      <c r="D56" s="117"/>
      <c r="E56" s="117"/>
      <c r="F56" s="117"/>
      <c r="G56" s="117"/>
      <c r="H56" s="254"/>
      <c r="I56" s="319"/>
      <c r="J56" s="118"/>
      <c r="K56" s="235"/>
      <c r="L56" s="319"/>
      <c r="M56" s="118"/>
      <c r="N56" s="235"/>
      <c r="O56" s="319"/>
      <c r="P56" s="118"/>
      <c r="Q56" s="235"/>
      <c r="R56" s="319"/>
      <c r="S56" s="118"/>
      <c r="T56" s="235"/>
      <c r="U56" s="319"/>
      <c r="V56" s="118"/>
      <c r="W56" s="235"/>
      <c r="X56" s="319"/>
      <c r="Y56" s="118"/>
      <c r="Z56" s="235"/>
      <c r="AA56" s="319"/>
      <c r="AB56" s="118"/>
      <c r="AC56" s="235"/>
      <c r="AD56" s="319"/>
      <c r="AE56" s="118"/>
      <c r="AF56" s="235"/>
      <c r="AG56" s="319"/>
      <c r="AH56" s="118"/>
      <c r="AI56" s="235"/>
      <c r="AJ56" s="319"/>
      <c r="AK56" s="118"/>
      <c r="AL56" s="235"/>
      <c r="AM56" s="319"/>
      <c r="AN56" s="118"/>
      <c r="AO56" s="235"/>
      <c r="AP56" s="319"/>
      <c r="AQ56" s="118"/>
      <c r="AR56" s="235"/>
    </row>
    <row r="57" spans="2:44" x14ac:dyDescent="0.25">
      <c r="B57" s="116" t="e">
        <f>+STAFFING!#REF!</f>
        <v>#REF!</v>
      </c>
      <c r="C57" s="117" t="e">
        <f>+STAFFING!#REF!</f>
        <v>#REF!</v>
      </c>
      <c r="D57" s="117" t="e">
        <f>+STAFFING!#REF!</f>
        <v>#REF!</v>
      </c>
      <c r="E57" s="117" t="e">
        <f>+STAFFING!#REF!</f>
        <v>#REF!</v>
      </c>
      <c r="F57" s="117" t="e">
        <f>+STAFFING!#REF!</f>
        <v>#REF!</v>
      </c>
      <c r="G57" s="117" t="e">
        <f>+STAFFING!#REF!</f>
        <v>#REF!</v>
      </c>
      <c r="H57" s="254"/>
      <c r="I57" s="319">
        <f>+$I$9</f>
        <v>30</v>
      </c>
      <c r="J57" s="118" t="e">
        <f>+I57*$D57</f>
        <v>#REF!</v>
      </c>
      <c r="K57" s="235" t="e">
        <f>+J57*$G57</f>
        <v>#REF!</v>
      </c>
      <c r="L57" s="319">
        <f>+$L$9</f>
        <v>31</v>
      </c>
      <c r="M57" s="118" t="e">
        <f>+L57*$D57</f>
        <v>#REF!</v>
      </c>
      <c r="N57" s="235" t="e">
        <f>+M57*$G57</f>
        <v>#REF!</v>
      </c>
      <c r="O57" s="319">
        <f>+$O$9</f>
        <v>30</v>
      </c>
      <c r="P57" s="118" t="e">
        <f>+O57*$D57</f>
        <v>#REF!</v>
      </c>
      <c r="Q57" s="235" t="e">
        <f>+P57*$G57</f>
        <v>#REF!</v>
      </c>
      <c r="R57" s="319">
        <f>+$R$9</f>
        <v>31</v>
      </c>
      <c r="S57" s="118" t="e">
        <f>+R57*$D57</f>
        <v>#REF!</v>
      </c>
      <c r="T57" s="235" t="e">
        <f>+S57*$G57</f>
        <v>#REF!</v>
      </c>
      <c r="U57" s="319">
        <f>+$U$9</f>
        <v>29</v>
      </c>
      <c r="V57" s="118" t="e">
        <f>+U57*$D57</f>
        <v>#REF!</v>
      </c>
      <c r="W57" s="235" t="e">
        <f>+V57*$G57</f>
        <v>#REF!</v>
      </c>
      <c r="X57" s="319">
        <f>+$X$9</f>
        <v>28</v>
      </c>
      <c r="Y57" s="118" t="e">
        <f>+X57*$D57</f>
        <v>#REF!</v>
      </c>
      <c r="Z57" s="235" t="e">
        <f>+Y57*$G57</f>
        <v>#REF!</v>
      </c>
      <c r="AA57" s="319">
        <v>0</v>
      </c>
      <c r="AB57" s="118" t="e">
        <f>+AA57*$D57</f>
        <v>#REF!</v>
      </c>
      <c r="AC57" s="235" t="e">
        <f>+AB57*$G57</f>
        <v>#REF!</v>
      </c>
      <c r="AD57" s="319">
        <v>0</v>
      </c>
      <c r="AE57" s="118" t="e">
        <f>+AD57*$D57</f>
        <v>#REF!</v>
      </c>
      <c r="AF57" s="235" t="e">
        <f>+AE57*$G57</f>
        <v>#REF!</v>
      </c>
      <c r="AG57" s="319">
        <v>0</v>
      </c>
      <c r="AH57" s="118" t="e">
        <f>+AG57*$D57</f>
        <v>#REF!</v>
      </c>
      <c r="AI57" s="235" t="e">
        <f>+AH57*$G57</f>
        <v>#REF!</v>
      </c>
      <c r="AJ57" s="319">
        <v>0</v>
      </c>
      <c r="AK57" s="118" t="e">
        <f>+AJ57*$D57</f>
        <v>#REF!</v>
      </c>
      <c r="AL57" s="235" t="e">
        <f>+AK57*$G57</f>
        <v>#REF!</v>
      </c>
      <c r="AM57" s="319">
        <v>0</v>
      </c>
      <c r="AN57" s="118" t="e">
        <f>+AM57*$D57</f>
        <v>#REF!</v>
      </c>
      <c r="AO57" s="235" t="e">
        <f>+AN57*$G57</f>
        <v>#REF!</v>
      </c>
      <c r="AP57" s="319">
        <v>0</v>
      </c>
      <c r="AQ57" s="118" t="e">
        <f>+AP57*$D57</f>
        <v>#REF!</v>
      </c>
      <c r="AR57" s="235" t="e">
        <f>+AQ57*$G57</f>
        <v>#REF!</v>
      </c>
    </row>
    <row r="58" spans="2:44" x14ac:dyDescent="0.25">
      <c r="B58" s="116" t="e">
        <f>+STAFFING!#REF!</f>
        <v>#REF!</v>
      </c>
      <c r="C58" s="117" t="e">
        <f>+STAFFING!#REF!</f>
        <v>#REF!</v>
      </c>
      <c r="D58" s="117" t="e">
        <f>+STAFFING!#REF!</f>
        <v>#REF!</v>
      </c>
      <c r="E58" s="117" t="e">
        <f>+STAFFING!#REF!</f>
        <v>#REF!</v>
      </c>
      <c r="F58" s="117" t="e">
        <f>+STAFFING!#REF!</f>
        <v>#REF!</v>
      </c>
      <c r="G58" s="117" t="e">
        <f>+STAFFING!#REF!</f>
        <v>#REF!</v>
      </c>
      <c r="H58" s="254"/>
      <c r="I58" s="319">
        <f>+$I$9</f>
        <v>30</v>
      </c>
      <c r="J58" s="118" t="e">
        <f>+I58*$D58</f>
        <v>#REF!</v>
      </c>
      <c r="K58" s="235" t="e">
        <f>+J58*$G58</f>
        <v>#REF!</v>
      </c>
      <c r="L58" s="319">
        <f>+$L$9</f>
        <v>31</v>
      </c>
      <c r="M58" s="118" t="e">
        <f>+L58*$D58</f>
        <v>#REF!</v>
      </c>
      <c r="N58" s="235" t="e">
        <f>+M58*$G58</f>
        <v>#REF!</v>
      </c>
      <c r="O58" s="319">
        <f>+$O$9</f>
        <v>30</v>
      </c>
      <c r="P58" s="118" t="e">
        <f>+O58*$D58</f>
        <v>#REF!</v>
      </c>
      <c r="Q58" s="235" t="e">
        <f>+P58*$G58</f>
        <v>#REF!</v>
      </c>
      <c r="R58" s="319">
        <f>+$R$9</f>
        <v>31</v>
      </c>
      <c r="S58" s="118" t="e">
        <f>+R58*$D58</f>
        <v>#REF!</v>
      </c>
      <c r="T58" s="235" t="e">
        <f>+S58*$G58</f>
        <v>#REF!</v>
      </c>
      <c r="U58" s="319">
        <f>+$U$9</f>
        <v>29</v>
      </c>
      <c r="V58" s="118" t="e">
        <f>+U58*$D58</f>
        <v>#REF!</v>
      </c>
      <c r="W58" s="235" t="e">
        <f>+V58*$G58</f>
        <v>#REF!</v>
      </c>
      <c r="X58" s="319">
        <f>+$X$9</f>
        <v>28</v>
      </c>
      <c r="Y58" s="118" t="e">
        <f>+X58*$D58</f>
        <v>#REF!</v>
      </c>
      <c r="Z58" s="235" t="e">
        <f>+Y58*$G58</f>
        <v>#REF!</v>
      </c>
      <c r="AA58" s="319">
        <v>0</v>
      </c>
      <c r="AB58" s="118" t="e">
        <f>+AA58*$D58</f>
        <v>#REF!</v>
      </c>
      <c r="AC58" s="235" t="e">
        <f>+AB58*$G58</f>
        <v>#REF!</v>
      </c>
      <c r="AD58" s="319">
        <v>0</v>
      </c>
      <c r="AE58" s="118" t="e">
        <f>+AD58*$D58</f>
        <v>#REF!</v>
      </c>
      <c r="AF58" s="235" t="e">
        <f>+AE58*$G58</f>
        <v>#REF!</v>
      </c>
      <c r="AG58" s="319">
        <v>0</v>
      </c>
      <c r="AH58" s="118" t="e">
        <f>+AG58*$D58</f>
        <v>#REF!</v>
      </c>
      <c r="AI58" s="235" t="e">
        <f>+AH58*$G58</f>
        <v>#REF!</v>
      </c>
      <c r="AJ58" s="319">
        <v>0</v>
      </c>
      <c r="AK58" s="118" t="e">
        <f>+AJ58*$D58</f>
        <v>#REF!</v>
      </c>
      <c r="AL58" s="235" t="e">
        <f>+AK58*$G58</f>
        <v>#REF!</v>
      </c>
      <c r="AM58" s="319">
        <v>0</v>
      </c>
      <c r="AN58" s="118" t="e">
        <f>+AM58*$D58</f>
        <v>#REF!</v>
      </c>
      <c r="AO58" s="235" t="e">
        <f>+AN58*$G58</f>
        <v>#REF!</v>
      </c>
      <c r="AP58" s="319">
        <v>0</v>
      </c>
      <c r="AQ58" s="118" t="e">
        <f>+AP58*$D58</f>
        <v>#REF!</v>
      </c>
      <c r="AR58" s="235" t="e">
        <f>+AQ58*$G58</f>
        <v>#REF!</v>
      </c>
    </row>
    <row r="59" spans="2:44" x14ac:dyDescent="0.25">
      <c r="B59" s="116" t="e">
        <f>+STAFFING!#REF!</f>
        <v>#REF!</v>
      </c>
      <c r="C59" s="117" t="e">
        <f>+STAFFING!#REF!</f>
        <v>#REF!</v>
      </c>
      <c r="D59" s="117" t="e">
        <f>+STAFFING!#REF!</f>
        <v>#REF!</v>
      </c>
      <c r="E59" s="117" t="e">
        <f>+STAFFING!#REF!</f>
        <v>#REF!</v>
      </c>
      <c r="F59" s="117" t="e">
        <f>+STAFFING!#REF!</f>
        <v>#REF!</v>
      </c>
      <c r="G59" s="117" t="e">
        <f>+STAFFING!#REF!</f>
        <v>#REF!</v>
      </c>
      <c r="H59" s="254"/>
      <c r="I59" s="319">
        <f>+$I$9</f>
        <v>30</v>
      </c>
      <c r="J59" s="118" t="e">
        <f>+I59*$D59</f>
        <v>#REF!</v>
      </c>
      <c r="K59" s="235" t="e">
        <f>+J59*$G59</f>
        <v>#REF!</v>
      </c>
      <c r="L59" s="319">
        <f>+$L$9</f>
        <v>31</v>
      </c>
      <c r="M59" s="118" t="e">
        <f>+L59*$D59</f>
        <v>#REF!</v>
      </c>
      <c r="N59" s="235" t="e">
        <f>+M59*$G59</f>
        <v>#REF!</v>
      </c>
      <c r="O59" s="319">
        <f>+$O$9</f>
        <v>30</v>
      </c>
      <c r="P59" s="118" t="e">
        <f>+O59*$D59</f>
        <v>#REF!</v>
      </c>
      <c r="Q59" s="235" t="e">
        <f>+P59*$G59</f>
        <v>#REF!</v>
      </c>
      <c r="R59" s="319">
        <f>+$R$9</f>
        <v>31</v>
      </c>
      <c r="S59" s="118" t="e">
        <f>+R59*$D59</f>
        <v>#REF!</v>
      </c>
      <c r="T59" s="235" t="e">
        <f>+S59*$G59</f>
        <v>#REF!</v>
      </c>
      <c r="U59" s="319">
        <f>+$U$9</f>
        <v>29</v>
      </c>
      <c r="V59" s="118" t="e">
        <f>+U59*$D59</f>
        <v>#REF!</v>
      </c>
      <c r="W59" s="235" t="e">
        <f>+V59*$G59</f>
        <v>#REF!</v>
      </c>
      <c r="X59" s="319">
        <f>+$X$9</f>
        <v>28</v>
      </c>
      <c r="Y59" s="118" t="e">
        <f>+X59*$D59</f>
        <v>#REF!</v>
      </c>
      <c r="Z59" s="235" t="e">
        <f>+Y59*$G59</f>
        <v>#REF!</v>
      </c>
      <c r="AA59" s="319">
        <v>0</v>
      </c>
      <c r="AB59" s="118" t="e">
        <f>+AA59*$D59</f>
        <v>#REF!</v>
      </c>
      <c r="AC59" s="235" t="e">
        <f>+AB59*$G59</f>
        <v>#REF!</v>
      </c>
      <c r="AD59" s="319">
        <v>0</v>
      </c>
      <c r="AE59" s="118" t="e">
        <f>+AD59*$D59</f>
        <v>#REF!</v>
      </c>
      <c r="AF59" s="235" t="e">
        <f>+AE59*$G59</f>
        <v>#REF!</v>
      </c>
      <c r="AG59" s="319">
        <v>0</v>
      </c>
      <c r="AH59" s="118" t="e">
        <f>+AG59*$D59</f>
        <v>#REF!</v>
      </c>
      <c r="AI59" s="235" t="e">
        <f>+AH59*$G59</f>
        <v>#REF!</v>
      </c>
      <c r="AJ59" s="319">
        <v>0</v>
      </c>
      <c r="AK59" s="118" t="e">
        <f>+AJ59*$D59</f>
        <v>#REF!</v>
      </c>
      <c r="AL59" s="235" t="e">
        <f>+AK59*$G59</f>
        <v>#REF!</v>
      </c>
      <c r="AM59" s="319">
        <v>0</v>
      </c>
      <c r="AN59" s="118" t="e">
        <f>+AM59*$D59</f>
        <v>#REF!</v>
      </c>
      <c r="AO59" s="235" t="e">
        <f>+AN59*$G59</f>
        <v>#REF!</v>
      </c>
      <c r="AP59" s="319">
        <v>0</v>
      </c>
      <c r="AQ59" s="118" t="e">
        <f>+AP59*$D59</f>
        <v>#REF!</v>
      </c>
      <c r="AR59" s="235" t="e">
        <f>+AQ59*$G59</f>
        <v>#REF!</v>
      </c>
    </row>
    <row r="60" spans="2:44" x14ac:dyDescent="0.25">
      <c r="B60" s="116" t="e">
        <f>+STAFFING!#REF!</f>
        <v>#REF!</v>
      </c>
      <c r="C60" s="117" t="e">
        <f>+STAFFING!#REF!</f>
        <v>#REF!</v>
      </c>
      <c r="D60" s="117" t="e">
        <f>+STAFFING!#REF!</f>
        <v>#REF!</v>
      </c>
      <c r="E60" s="117" t="e">
        <f>+STAFFING!#REF!</f>
        <v>#REF!</v>
      </c>
      <c r="F60" s="117" t="e">
        <f>+STAFFING!#REF!</f>
        <v>#REF!</v>
      </c>
      <c r="G60" s="117" t="e">
        <f>+STAFFING!#REF!</f>
        <v>#REF!</v>
      </c>
      <c r="H60" s="254"/>
      <c r="I60" s="319">
        <f>+$I$9</f>
        <v>30</v>
      </c>
      <c r="J60" s="118" t="e">
        <f>+I60*$D60</f>
        <v>#REF!</v>
      </c>
      <c r="K60" s="235" t="e">
        <f>+J60*$G60</f>
        <v>#REF!</v>
      </c>
      <c r="L60" s="319">
        <f>+$L$9</f>
        <v>31</v>
      </c>
      <c r="M60" s="118" t="e">
        <f>+L60*$D60</f>
        <v>#REF!</v>
      </c>
      <c r="N60" s="235" t="e">
        <f>+M60*$G60</f>
        <v>#REF!</v>
      </c>
      <c r="O60" s="319">
        <f>+$O$9</f>
        <v>30</v>
      </c>
      <c r="P60" s="118" t="e">
        <f>+O60*$D60</f>
        <v>#REF!</v>
      </c>
      <c r="Q60" s="235" t="e">
        <f>+P60*$G60</f>
        <v>#REF!</v>
      </c>
      <c r="R60" s="319">
        <f>+$R$9</f>
        <v>31</v>
      </c>
      <c r="S60" s="118" t="e">
        <f>+R60*$D60</f>
        <v>#REF!</v>
      </c>
      <c r="T60" s="235" t="e">
        <f>+S60*$G60</f>
        <v>#REF!</v>
      </c>
      <c r="U60" s="319">
        <f>+$U$9</f>
        <v>29</v>
      </c>
      <c r="V60" s="118" t="e">
        <f>+U60*$D60</f>
        <v>#REF!</v>
      </c>
      <c r="W60" s="235" t="e">
        <f>+V60*$G60</f>
        <v>#REF!</v>
      </c>
      <c r="X60" s="319">
        <f>+$X$9</f>
        <v>28</v>
      </c>
      <c r="Y60" s="118" t="e">
        <f>+X60*$D60</f>
        <v>#REF!</v>
      </c>
      <c r="Z60" s="235" t="e">
        <f>+Y60*$G60</f>
        <v>#REF!</v>
      </c>
      <c r="AA60" s="319">
        <f>+$AA$9</f>
        <v>31</v>
      </c>
      <c r="AB60" s="118" t="e">
        <f>+AA60*$D60</f>
        <v>#REF!</v>
      </c>
      <c r="AC60" s="235" t="e">
        <f>+AB60*$G60</f>
        <v>#REF!</v>
      </c>
      <c r="AD60" s="319">
        <f>+$AD$9</f>
        <v>30</v>
      </c>
      <c r="AE60" s="118" t="e">
        <f>+AD60*$D60</f>
        <v>#REF!</v>
      </c>
      <c r="AF60" s="235" t="e">
        <f>+AE60*$G60</f>
        <v>#REF!</v>
      </c>
      <c r="AG60" s="319">
        <f>+$AG$9</f>
        <v>31</v>
      </c>
      <c r="AH60" s="118" t="e">
        <f>+AG60*$D60</f>
        <v>#REF!</v>
      </c>
      <c r="AI60" s="235" t="e">
        <f>+AH60*$G60</f>
        <v>#REF!</v>
      </c>
      <c r="AJ60" s="319">
        <f>+$AJ$9</f>
        <v>30</v>
      </c>
      <c r="AK60" s="118" t="e">
        <f>+AJ60*$D60</f>
        <v>#REF!</v>
      </c>
      <c r="AL60" s="235" t="e">
        <f>+AK60*$G60</f>
        <v>#REF!</v>
      </c>
      <c r="AM60" s="319">
        <f>+$AM$9</f>
        <v>31</v>
      </c>
      <c r="AN60" s="118" t="e">
        <f>+AM60*$D60</f>
        <v>#REF!</v>
      </c>
      <c r="AO60" s="235" t="e">
        <f>+AN60*$G60</f>
        <v>#REF!</v>
      </c>
      <c r="AP60" s="319">
        <f>+$AP$9</f>
        <v>31</v>
      </c>
      <c r="AQ60" s="118" t="e">
        <f>+AP60*$D60</f>
        <v>#REF!</v>
      </c>
      <c r="AR60" s="235" t="e">
        <f>+AQ60*$G60</f>
        <v>#REF!</v>
      </c>
    </row>
    <row r="61" spans="2:44" x14ac:dyDescent="0.25">
      <c r="B61" s="116"/>
      <c r="C61" s="117"/>
      <c r="D61" s="117"/>
      <c r="E61" s="117"/>
      <c r="F61" s="117"/>
      <c r="G61" s="117"/>
      <c r="H61" s="254"/>
      <c r="I61" s="319"/>
      <c r="J61" s="321"/>
      <c r="K61" s="322"/>
      <c r="L61" s="319"/>
      <c r="M61" s="321"/>
      <c r="N61" s="322"/>
      <c r="O61" s="319"/>
      <c r="P61" s="321"/>
      <c r="Q61" s="322"/>
      <c r="R61" s="319"/>
      <c r="S61" s="321"/>
      <c r="T61" s="322"/>
      <c r="U61" s="319"/>
      <c r="V61" s="321"/>
      <c r="W61" s="322"/>
      <c r="X61" s="319"/>
      <c r="Y61" s="321"/>
      <c r="Z61" s="322"/>
      <c r="AA61" s="319"/>
      <c r="AB61" s="321"/>
      <c r="AC61" s="322"/>
      <c r="AD61" s="319"/>
      <c r="AE61" s="321"/>
      <c r="AF61" s="322"/>
      <c r="AG61" s="319"/>
      <c r="AH61" s="321"/>
      <c r="AI61" s="322"/>
      <c r="AJ61" s="319"/>
      <c r="AK61" s="321"/>
      <c r="AL61" s="322"/>
      <c r="AM61" s="319"/>
      <c r="AN61" s="321"/>
      <c r="AO61" s="322"/>
      <c r="AP61" s="319"/>
      <c r="AQ61" s="321"/>
      <c r="AR61" s="322"/>
    </row>
    <row r="62" spans="2:44" x14ac:dyDescent="0.25">
      <c r="B62" s="214" t="e">
        <f>+STAFFING!#REF!</f>
        <v>#REF!</v>
      </c>
      <c r="C62" s="117"/>
      <c r="D62" s="117"/>
      <c r="E62" s="117"/>
      <c r="F62" s="117"/>
      <c r="G62" s="117"/>
      <c r="H62" s="254"/>
      <c r="I62" s="319"/>
      <c r="J62" s="321"/>
      <c r="K62" s="322"/>
      <c r="L62" s="319"/>
      <c r="M62" s="321"/>
      <c r="N62" s="322"/>
      <c r="O62" s="319"/>
      <c r="P62" s="321"/>
      <c r="Q62" s="322"/>
      <c r="R62" s="319"/>
      <c r="S62" s="321"/>
      <c r="T62" s="322"/>
      <c r="U62" s="319"/>
      <c r="V62" s="321"/>
      <c r="W62" s="322"/>
      <c r="X62" s="319"/>
      <c r="Y62" s="321"/>
      <c r="Z62" s="322"/>
      <c r="AA62" s="319"/>
      <c r="AB62" s="321"/>
      <c r="AC62" s="322"/>
      <c r="AD62" s="319"/>
      <c r="AE62" s="321"/>
      <c r="AF62" s="322"/>
      <c r="AG62" s="319"/>
      <c r="AH62" s="321"/>
      <c r="AI62" s="322"/>
      <c r="AJ62" s="319"/>
      <c r="AK62" s="321"/>
      <c r="AL62" s="322"/>
      <c r="AM62" s="319"/>
      <c r="AN62" s="321"/>
      <c r="AO62" s="322"/>
      <c r="AP62" s="319"/>
      <c r="AQ62" s="321"/>
      <c r="AR62" s="322"/>
    </row>
    <row r="63" spans="2:44" x14ac:dyDescent="0.25">
      <c r="C63" s="117"/>
      <c r="D63" s="117"/>
      <c r="E63" s="117"/>
      <c r="F63" s="117"/>
      <c r="G63" s="117"/>
      <c r="H63" s="254"/>
      <c r="I63" s="319"/>
      <c r="J63" s="321"/>
      <c r="K63" s="322"/>
      <c r="L63" s="319"/>
      <c r="M63" s="321"/>
      <c r="N63" s="322"/>
      <c r="O63" s="319"/>
      <c r="P63" s="321"/>
      <c r="Q63" s="322"/>
      <c r="R63" s="319"/>
      <c r="S63" s="321"/>
      <c r="T63" s="322"/>
      <c r="U63" s="319"/>
      <c r="V63" s="321"/>
      <c r="W63" s="322"/>
      <c r="X63" s="319"/>
      <c r="Y63" s="321"/>
      <c r="Z63" s="322"/>
      <c r="AA63" s="319"/>
      <c r="AB63" s="321"/>
      <c r="AC63" s="322"/>
      <c r="AD63" s="319"/>
      <c r="AE63" s="321"/>
      <c r="AF63" s="322"/>
      <c r="AG63" s="319"/>
      <c r="AH63" s="321"/>
      <c r="AI63" s="322"/>
      <c r="AJ63" s="319"/>
      <c r="AK63" s="321"/>
      <c r="AL63" s="322"/>
      <c r="AM63" s="319"/>
      <c r="AN63" s="321"/>
      <c r="AO63" s="322"/>
      <c r="AP63" s="319"/>
      <c r="AQ63" s="321"/>
      <c r="AR63" s="322"/>
    </row>
    <row r="64" spans="2:44" x14ac:dyDescent="0.25">
      <c r="B64" s="116" t="e">
        <f>+STAFFING!#REF!</f>
        <v>#REF!</v>
      </c>
      <c r="C64" s="117" t="e">
        <f>+STAFFING!#REF!</f>
        <v>#REF!</v>
      </c>
      <c r="D64" s="117" t="e">
        <f>+STAFFING!#REF!</f>
        <v>#REF!</v>
      </c>
      <c r="E64" s="117" t="e">
        <f>+STAFFING!#REF!</f>
        <v>#REF!</v>
      </c>
      <c r="F64" s="117" t="e">
        <f>+STAFFING!#REF!</f>
        <v>#REF!</v>
      </c>
      <c r="G64" s="117" t="e">
        <f>+STAFFING!#REF!</f>
        <v>#REF!</v>
      </c>
      <c r="H64" s="254"/>
      <c r="I64" s="319">
        <f t="shared" ref="I64:I73" si="60">+$I$9</f>
        <v>30</v>
      </c>
      <c r="J64" s="118" t="e">
        <f t="shared" ref="J64:J73" si="61">+I64*$D64</f>
        <v>#REF!</v>
      </c>
      <c r="K64" s="235" t="e">
        <f t="shared" ref="K64:K73" si="62">+J64*$G64</f>
        <v>#REF!</v>
      </c>
      <c r="L64" s="319">
        <f t="shared" ref="L64:L73" si="63">+$L$9</f>
        <v>31</v>
      </c>
      <c r="M64" s="118" t="e">
        <f t="shared" ref="M64:M73" si="64">+L64*$D64</f>
        <v>#REF!</v>
      </c>
      <c r="N64" s="235" t="e">
        <f t="shared" ref="N64:N73" si="65">+M64*$G64</f>
        <v>#REF!</v>
      </c>
      <c r="O64" s="319">
        <f t="shared" ref="O64:O73" si="66">+$O$9</f>
        <v>30</v>
      </c>
      <c r="P64" s="118" t="e">
        <f t="shared" ref="P64:P73" si="67">+O64*$D64</f>
        <v>#REF!</v>
      </c>
      <c r="Q64" s="235" t="e">
        <f t="shared" ref="Q64:Q73" si="68">+P64*$G64</f>
        <v>#REF!</v>
      </c>
      <c r="R64" s="319">
        <f t="shared" ref="R64:R73" si="69">+$R$9</f>
        <v>31</v>
      </c>
      <c r="S64" s="118" t="e">
        <f t="shared" ref="S64:S73" si="70">+R64*$D64</f>
        <v>#REF!</v>
      </c>
      <c r="T64" s="235" t="e">
        <f t="shared" ref="T64:T73" si="71">+S64*$G64</f>
        <v>#REF!</v>
      </c>
      <c r="U64" s="319">
        <f t="shared" ref="U64:U73" si="72">+$U$9</f>
        <v>29</v>
      </c>
      <c r="V64" s="118" t="e">
        <f t="shared" ref="V64:V73" si="73">+U64*$D64</f>
        <v>#REF!</v>
      </c>
      <c r="W64" s="235" t="e">
        <f t="shared" ref="W64:W73" si="74">+V64*$G64</f>
        <v>#REF!</v>
      </c>
      <c r="X64" s="319">
        <f t="shared" ref="X64:X73" si="75">+$X$9</f>
        <v>28</v>
      </c>
      <c r="Y64" s="118" t="e">
        <f t="shared" ref="Y64:Y73" si="76">+X64*$D64</f>
        <v>#REF!</v>
      </c>
      <c r="Z64" s="235" t="e">
        <f t="shared" ref="Z64:Z73" si="77">+Y64*$G64</f>
        <v>#REF!</v>
      </c>
      <c r="AA64" s="319">
        <f t="shared" ref="AA64:AA73" si="78">+$AA$9</f>
        <v>31</v>
      </c>
      <c r="AB64" s="118" t="e">
        <f t="shared" ref="AB64:AB73" si="79">+AA64*$D64</f>
        <v>#REF!</v>
      </c>
      <c r="AC64" s="235" t="e">
        <f t="shared" ref="AC64:AC73" si="80">+AB64*$G64</f>
        <v>#REF!</v>
      </c>
      <c r="AD64" s="319">
        <f t="shared" ref="AD64:AD73" si="81">+$AD$9</f>
        <v>30</v>
      </c>
      <c r="AE64" s="118" t="e">
        <f t="shared" ref="AE64:AE73" si="82">+AD64*$D64</f>
        <v>#REF!</v>
      </c>
      <c r="AF64" s="235" t="e">
        <f t="shared" ref="AF64:AF73" si="83">+AE64*$G64</f>
        <v>#REF!</v>
      </c>
      <c r="AG64" s="319">
        <f t="shared" ref="AG64:AG73" si="84">+$AG$9</f>
        <v>31</v>
      </c>
      <c r="AH64" s="118" t="e">
        <f t="shared" ref="AH64:AH73" si="85">+AG64*$D64</f>
        <v>#REF!</v>
      </c>
      <c r="AI64" s="235" t="e">
        <f t="shared" ref="AI64:AI73" si="86">+AH64*$G64</f>
        <v>#REF!</v>
      </c>
      <c r="AJ64" s="319">
        <f t="shared" ref="AJ64:AJ73" si="87">+$AJ$9</f>
        <v>30</v>
      </c>
      <c r="AK64" s="118" t="e">
        <f t="shared" ref="AK64:AK73" si="88">+AJ64*$D64</f>
        <v>#REF!</v>
      </c>
      <c r="AL64" s="235" t="e">
        <f t="shared" ref="AL64:AL73" si="89">+AK64*$G64</f>
        <v>#REF!</v>
      </c>
      <c r="AM64" s="319">
        <f t="shared" ref="AM64:AM73" si="90">+$AM$9</f>
        <v>31</v>
      </c>
      <c r="AN64" s="118" t="e">
        <f t="shared" ref="AN64:AN73" si="91">+AM64*$D64</f>
        <v>#REF!</v>
      </c>
      <c r="AO64" s="235" t="e">
        <f t="shared" ref="AO64:AO73" si="92">+AN64*$G64</f>
        <v>#REF!</v>
      </c>
      <c r="AP64" s="319">
        <f t="shared" ref="AP64:AP73" si="93">+$AP$9</f>
        <v>31</v>
      </c>
      <c r="AQ64" s="118" t="e">
        <f t="shared" ref="AQ64:AQ73" si="94">+AP64*$D64</f>
        <v>#REF!</v>
      </c>
      <c r="AR64" s="235" t="e">
        <f t="shared" ref="AR64:AR73" si="95">+AQ64*$G64</f>
        <v>#REF!</v>
      </c>
    </row>
    <row r="65" spans="2:46" x14ac:dyDescent="0.25">
      <c r="B65" s="116" t="e">
        <f>+STAFFING!#REF!</f>
        <v>#REF!</v>
      </c>
      <c r="C65" s="117" t="e">
        <f>+STAFFING!#REF!</f>
        <v>#REF!</v>
      </c>
      <c r="D65" s="117" t="e">
        <f>+STAFFING!#REF!</f>
        <v>#REF!</v>
      </c>
      <c r="E65" s="117" t="e">
        <f>+STAFFING!#REF!</f>
        <v>#REF!</v>
      </c>
      <c r="F65" s="117" t="e">
        <f>+STAFFING!#REF!</f>
        <v>#REF!</v>
      </c>
      <c r="G65" s="117" t="e">
        <f>+STAFFING!#REF!</f>
        <v>#REF!</v>
      </c>
      <c r="H65" s="254"/>
      <c r="I65" s="319">
        <f t="shared" si="60"/>
        <v>30</v>
      </c>
      <c r="J65" s="118" t="e">
        <f t="shared" si="61"/>
        <v>#REF!</v>
      </c>
      <c r="K65" s="235" t="e">
        <f t="shared" si="62"/>
        <v>#REF!</v>
      </c>
      <c r="L65" s="319">
        <f t="shared" si="63"/>
        <v>31</v>
      </c>
      <c r="M65" s="118" t="e">
        <f t="shared" si="64"/>
        <v>#REF!</v>
      </c>
      <c r="N65" s="235" t="e">
        <f t="shared" si="65"/>
        <v>#REF!</v>
      </c>
      <c r="O65" s="319">
        <f t="shared" si="66"/>
        <v>30</v>
      </c>
      <c r="P65" s="118" t="e">
        <f t="shared" si="67"/>
        <v>#REF!</v>
      </c>
      <c r="Q65" s="235" t="e">
        <f t="shared" si="68"/>
        <v>#REF!</v>
      </c>
      <c r="R65" s="319">
        <f t="shared" si="69"/>
        <v>31</v>
      </c>
      <c r="S65" s="118" t="e">
        <f t="shared" si="70"/>
        <v>#REF!</v>
      </c>
      <c r="T65" s="235" t="e">
        <f t="shared" si="71"/>
        <v>#REF!</v>
      </c>
      <c r="U65" s="319">
        <f t="shared" si="72"/>
        <v>29</v>
      </c>
      <c r="V65" s="118" t="e">
        <f t="shared" si="73"/>
        <v>#REF!</v>
      </c>
      <c r="W65" s="235" t="e">
        <f t="shared" si="74"/>
        <v>#REF!</v>
      </c>
      <c r="X65" s="319">
        <f t="shared" si="75"/>
        <v>28</v>
      </c>
      <c r="Y65" s="118" t="e">
        <f t="shared" si="76"/>
        <v>#REF!</v>
      </c>
      <c r="Z65" s="235" t="e">
        <f t="shared" si="77"/>
        <v>#REF!</v>
      </c>
      <c r="AA65" s="319">
        <f t="shared" si="78"/>
        <v>31</v>
      </c>
      <c r="AB65" s="118" t="e">
        <f t="shared" si="79"/>
        <v>#REF!</v>
      </c>
      <c r="AC65" s="235" t="e">
        <f t="shared" si="80"/>
        <v>#REF!</v>
      </c>
      <c r="AD65" s="319">
        <f t="shared" si="81"/>
        <v>30</v>
      </c>
      <c r="AE65" s="118" t="e">
        <f t="shared" si="82"/>
        <v>#REF!</v>
      </c>
      <c r="AF65" s="235" t="e">
        <f t="shared" si="83"/>
        <v>#REF!</v>
      </c>
      <c r="AG65" s="319">
        <f t="shared" si="84"/>
        <v>31</v>
      </c>
      <c r="AH65" s="118" t="e">
        <f t="shared" si="85"/>
        <v>#REF!</v>
      </c>
      <c r="AI65" s="235" t="e">
        <f t="shared" si="86"/>
        <v>#REF!</v>
      </c>
      <c r="AJ65" s="319">
        <f t="shared" si="87"/>
        <v>30</v>
      </c>
      <c r="AK65" s="118" t="e">
        <f t="shared" si="88"/>
        <v>#REF!</v>
      </c>
      <c r="AL65" s="235" t="e">
        <f t="shared" si="89"/>
        <v>#REF!</v>
      </c>
      <c r="AM65" s="319">
        <f t="shared" si="90"/>
        <v>31</v>
      </c>
      <c r="AN65" s="118" t="e">
        <f t="shared" si="91"/>
        <v>#REF!</v>
      </c>
      <c r="AO65" s="235" t="e">
        <f t="shared" si="92"/>
        <v>#REF!</v>
      </c>
      <c r="AP65" s="319">
        <f t="shared" si="93"/>
        <v>31</v>
      </c>
      <c r="AQ65" s="118" t="e">
        <f t="shared" si="94"/>
        <v>#REF!</v>
      </c>
      <c r="AR65" s="235" t="e">
        <f t="shared" si="95"/>
        <v>#REF!</v>
      </c>
    </row>
    <row r="66" spans="2:46" x14ac:dyDescent="0.25">
      <c r="B66" s="116" t="e">
        <f>+STAFFING!#REF!</f>
        <v>#REF!</v>
      </c>
      <c r="C66" s="117" t="e">
        <f>+STAFFING!#REF!</f>
        <v>#REF!</v>
      </c>
      <c r="D66" s="117" t="e">
        <f>+STAFFING!#REF!</f>
        <v>#REF!</v>
      </c>
      <c r="E66" s="117" t="e">
        <f>+STAFFING!#REF!</f>
        <v>#REF!</v>
      </c>
      <c r="F66" s="117" t="e">
        <f>+STAFFING!#REF!</f>
        <v>#REF!</v>
      </c>
      <c r="G66" s="117" t="e">
        <f>+STAFFING!#REF!</f>
        <v>#REF!</v>
      </c>
      <c r="H66" s="254"/>
      <c r="I66" s="319">
        <f t="shared" si="60"/>
        <v>30</v>
      </c>
      <c r="J66" s="118" t="e">
        <f t="shared" si="61"/>
        <v>#REF!</v>
      </c>
      <c r="K66" s="235" t="e">
        <f t="shared" si="62"/>
        <v>#REF!</v>
      </c>
      <c r="L66" s="319">
        <f t="shared" si="63"/>
        <v>31</v>
      </c>
      <c r="M66" s="118" t="e">
        <f t="shared" si="64"/>
        <v>#REF!</v>
      </c>
      <c r="N66" s="235" t="e">
        <f t="shared" si="65"/>
        <v>#REF!</v>
      </c>
      <c r="O66" s="319">
        <f t="shared" si="66"/>
        <v>30</v>
      </c>
      <c r="P66" s="118" t="e">
        <f t="shared" si="67"/>
        <v>#REF!</v>
      </c>
      <c r="Q66" s="235" t="e">
        <f t="shared" si="68"/>
        <v>#REF!</v>
      </c>
      <c r="R66" s="319">
        <f t="shared" si="69"/>
        <v>31</v>
      </c>
      <c r="S66" s="118" t="e">
        <f t="shared" si="70"/>
        <v>#REF!</v>
      </c>
      <c r="T66" s="235" t="e">
        <f t="shared" si="71"/>
        <v>#REF!</v>
      </c>
      <c r="U66" s="319">
        <f t="shared" si="72"/>
        <v>29</v>
      </c>
      <c r="V66" s="118" t="e">
        <f t="shared" si="73"/>
        <v>#REF!</v>
      </c>
      <c r="W66" s="235" t="e">
        <f t="shared" si="74"/>
        <v>#REF!</v>
      </c>
      <c r="X66" s="319">
        <f t="shared" si="75"/>
        <v>28</v>
      </c>
      <c r="Y66" s="118" t="e">
        <f t="shared" si="76"/>
        <v>#REF!</v>
      </c>
      <c r="Z66" s="235" t="e">
        <f t="shared" si="77"/>
        <v>#REF!</v>
      </c>
      <c r="AA66" s="319">
        <f t="shared" si="78"/>
        <v>31</v>
      </c>
      <c r="AB66" s="118" t="e">
        <f t="shared" si="79"/>
        <v>#REF!</v>
      </c>
      <c r="AC66" s="235" t="e">
        <f t="shared" si="80"/>
        <v>#REF!</v>
      </c>
      <c r="AD66" s="319">
        <f t="shared" si="81"/>
        <v>30</v>
      </c>
      <c r="AE66" s="118" t="e">
        <f t="shared" si="82"/>
        <v>#REF!</v>
      </c>
      <c r="AF66" s="235" t="e">
        <f t="shared" si="83"/>
        <v>#REF!</v>
      </c>
      <c r="AG66" s="319">
        <f t="shared" si="84"/>
        <v>31</v>
      </c>
      <c r="AH66" s="118" t="e">
        <f t="shared" si="85"/>
        <v>#REF!</v>
      </c>
      <c r="AI66" s="235" t="e">
        <f t="shared" si="86"/>
        <v>#REF!</v>
      </c>
      <c r="AJ66" s="319">
        <f t="shared" si="87"/>
        <v>30</v>
      </c>
      <c r="AK66" s="118" t="e">
        <f t="shared" si="88"/>
        <v>#REF!</v>
      </c>
      <c r="AL66" s="235" t="e">
        <f t="shared" si="89"/>
        <v>#REF!</v>
      </c>
      <c r="AM66" s="319">
        <f t="shared" si="90"/>
        <v>31</v>
      </c>
      <c r="AN66" s="118" t="e">
        <f t="shared" si="91"/>
        <v>#REF!</v>
      </c>
      <c r="AO66" s="235" t="e">
        <f t="shared" si="92"/>
        <v>#REF!</v>
      </c>
      <c r="AP66" s="319">
        <f t="shared" si="93"/>
        <v>31</v>
      </c>
      <c r="AQ66" s="118" t="e">
        <f t="shared" si="94"/>
        <v>#REF!</v>
      </c>
      <c r="AR66" s="235" t="e">
        <f t="shared" si="95"/>
        <v>#REF!</v>
      </c>
    </row>
    <row r="67" spans="2:46" x14ac:dyDescent="0.25">
      <c r="B67" s="116" t="e">
        <f>+STAFFING!#REF!</f>
        <v>#REF!</v>
      </c>
      <c r="C67" s="117" t="e">
        <f>+STAFFING!#REF!</f>
        <v>#REF!</v>
      </c>
      <c r="D67" s="117" t="e">
        <f>+STAFFING!#REF!</f>
        <v>#REF!</v>
      </c>
      <c r="E67" s="117" t="e">
        <f>+STAFFING!#REF!</f>
        <v>#REF!</v>
      </c>
      <c r="F67" s="117" t="e">
        <f>+STAFFING!#REF!</f>
        <v>#REF!</v>
      </c>
      <c r="G67" s="117" t="e">
        <f>+STAFFING!#REF!</f>
        <v>#REF!</v>
      </c>
      <c r="H67" s="254"/>
      <c r="I67" s="319">
        <f t="shared" si="60"/>
        <v>30</v>
      </c>
      <c r="J67" s="118" t="e">
        <f t="shared" si="61"/>
        <v>#REF!</v>
      </c>
      <c r="K67" s="235" t="e">
        <f t="shared" si="62"/>
        <v>#REF!</v>
      </c>
      <c r="L67" s="319">
        <f t="shared" si="63"/>
        <v>31</v>
      </c>
      <c r="M67" s="118" t="e">
        <f t="shared" si="64"/>
        <v>#REF!</v>
      </c>
      <c r="N67" s="235" t="e">
        <f t="shared" si="65"/>
        <v>#REF!</v>
      </c>
      <c r="O67" s="319">
        <f t="shared" si="66"/>
        <v>30</v>
      </c>
      <c r="P67" s="118" t="e">
        <f t="shared" si="67"/>
        <v>#REF!</v>
      </c>
      <c r="Q67" s="235" t="e">
        <f t="shared" si="68"/>
        <v>#REF!</v>
      </c>
      <c r="R67" s="319">
        <f t="shared" si="69"/>
        <v>31</v>
      </c>
      <c r="S67" s="118" t="e">
        <f t="shared" si="70"/>
        <v>#REF!</v>
      </c>
      <c r="T67" s="235" t="e">
        <f t="shared" si="71"/>
        <v>#REF!</v>
      </c>
      <c r="U67" s="319">
        <f t="shared" si="72"/>
        <v>29</v>
      </c>
      <c r="V67" s="118" t="e">
        <f t="shared" si="73"/>
        <v>#REF!</v>
      </c>
      <c r="W67" s="235" t="e">
        <f t="shared" si="74"/>
        <v>#REF!</v>
      </c>
      <c r="X67" s="319">
        <f t="shared" si="75"/>
        <v>28</v>
      </c>
      <c r="Y67" s="118" t="e">
        <f t="shared" si="76"/>
        <v>#REF!</v>
      </c>
      <c r="Z67" s="235" t="e">
        <f t="shared" si="77"/>
        <v>#REF!</v>
      </c>
      <c r="AA67" s="319">
        <f t="shared" si="78"/>
        <v>31</v>
      </c>
      <c r="AB67" s="118" t="e">
        <f t="shared" si="79"/>
        <v>#REF!</v>
      </c>
      <c r="AC67" s="235" t="e">
        <f t="shared" si="80"/>
        <v>#REF!</v>
      </c>
      <c r="AD67" s="319">
        <f t="shared" si="81"/>
        <v>30</v>
      </c>
      <c r="AE67" s="118" t="e">
        <f t="shared" si="82"/>
        <v>#REF!</v>
      </c>
      <c r="AF67" s="235" t="e">
        <f t="shared" si="83"/>
        <v>#REF!</v>
      </c>
      <c r="AG67" s="319">
        <f t="shared" si="84"/>
        <v>31</v>
      </c>
      <c r="AH67" s="118" t="e">
        <f t="shared" si="85"/>
        <v>#REF!</v>
      </c>
      <c r="AI67" s="235" t="e">
        <f t="shared" si="86"/>
        <v>#REF!</v>
      </c>
      <c r="AJ67" s="319">
        <f t="shared" si="87"/>
        <v>30</v>
      </c>
      <c r="AK67" s="118" t="e">
        <f t="shared" si="88"/>
        <v>#REF!</v>
      </c>
      <c r="AL67" s="235" t="e">
        <f t="shared" si="89"/>
        <v>#REF!</v>
      </c>
      <c r="AM67" s="319">
        <f t="shared" si="90"/>
        <v>31</v>
      </c>
      <c r="AN67" s="118" t="e">
        <f t="shared" si="91"/>
        <v>#REF!</v>
      </c>
      <c r="AO67" s="235" t="e">
        <f t="shared" si="92"/>
        <v>#REF!</v>
      </c>
      <c r="AP67" s="319">
        <f t="shared" si="93"/>
        <v>31</v>
      </c>
      <c r="AQ67" s="118" t="e">
        <f t="shared" si="94"/>
        <v>#REF!</v>
      </c>
      <c r="AR67" s="235" t="e">
        <f t="shared" si="95"/>
        <v>#REF!</v>
      </c>
    </row>
    <row r="68" spans="2:46" x14ac:dyDescent="0.25">
      <c r="B68" s="116" t="e">
        <f>+STAFFING!#REF!</f>
        <v>#REF!</v>
      </c>
      <c r="C68" s="117" t="e">
        <f>+STAFFING!#REF!</f>
        <v>#REF!</v>
      </c>
      <c r="D68" s="117" t="e">
        <f>+STAFFING!#REF!</f>
        <v>#REF!</v>
      </c>
      <c r="E68" s="117" t="e">
        <f>+STAFFING!#REF!</f>
        <v>#REF!</v>
      </c>
      <c r="F68" s="117" t="e">
        <f>+STAFFING!#REF!</f>
        <v>#REF!</v>
      </c>
      <c r="G68" s="117" t="e">
        <f>+STAFFING!#REF!</f>
        <v>#REF!</v>
      </c>
      <c r="H68" s="254"/>
      <c r="I68" s="319">
        <f t="shared" si="60"/>
        <v>30</v>
      </c>
      <c r="J68" s="118" t="e">
        <f t="shared" si="61"/>
        <v>#REF!</v>
      </c>
      <c r="K68" s="235" t="e">
        <f t="shared" si="62"/>
        <v>#REF!</v>
      </c>
      <c r="L68" s="319">
        <f t="shared" si="63"/>
        <v>31</v>
      </c>
      <c r="M68" s="118" t="e">
        <f t="shared" si="64"/>
        <v>#REF!</v>
      </c>
      <c r="N68" s="235" t="e">
        <f t="shared" si="65"/>
        <v>#REF!</v>
      </c>
      <c r="O68" s="319">
        <f t="shared" si="66"/>
        <v>30</v>
      </c>
      <c r="P68" s="118" t="e">
        <f t="shared" si="67"/>
        <v>#REF!</v>
      </c>
      <c r="Q68" s="235" t="e">
        <f t="shared" si="68"/>
        <v>#REF!</v>
      </c>
      <c r="R68" s="319">
        <f t="shared" si="69"/>
        <v>31</v>
      </c>
      <c r="S68" s="118" t="e">
        <f t="shared" si="70"/>
        <v>#REF!</v>
      </c>
      <c r="T68" s="235" t="e">
        <f t="shared" si="71"/>
        <v>#REF!</v>
      </c>
      <c r="U68" s="319">
        <f t="shared" si="72"/>
        <v>29</v>
      </c>
      <c r="V68" s="118" t="e">
        <f t="shared" si="73"/>
        <v>#REF!</v>
      </c>
      <c r="W68" s="235" t="e">
        <f t="shared" si="74"/>
        <v>#REF!</v>
      </c>
      <c r="X68" s="319">
        <f t="shared" si="75"/>
        <v>28</v>
      </c>
      <c r="Y68" s="118" t="e">
        <f t="shared" si="76"/>
        <v>#REF!</v>
      </c>
      <c r="Z68" s="235" t="e">
        <f t="shared" si="77"/>
        <v>#REF!</v>
      </c>
      <c r="AA68" s="319">
        <f t="shared" si="78"/>
        <v>31</v>
      </c>
      <c r="AB68" s="118" t="e">
        <f t="shared" si="79"/>
        <v>#REF!</v>
      </c>
      <c r="AC68" s="235" t="e">
        <f t="shared" si="80"/>
        <v>#REF!</v>
      </c>
      <c r="AD68" s="319">
        <f t="shared" si="81"/>
        <v>30</v>
      </c>
      <c r="AE68" s="118" t="e">
        <f t="shared" si="82"/>
        <v>#REF!</v>
      </c>
      <c r="AF68" s="235" t="e">
        <f t="shared" si="83"/>
        <v>#REF!</v>
      </c>
      <c r="AG68" s="319">
        <f t="shared" si="84"/>
        <v>31</v>
      </c>
      <c r="AH68" s="118" t="e">
        <f t="shared" si="85"/>
        <v>#REF!</v>
      </c>
      <c r="AI68" s="235" t="e">
        <f t="shared" si="86"/>
        <v>#REF!</v>
      </c>
      <c r="AJ68" s="319">
        <f t="shared" si="87"/>
        <v>30</v>
      </c>
      <c r="AK68" s="118" t="e">
        <f t="shared" si="88"/>
        <v>#REF!</v>
      </c>
      <c r="AL68" s="235" t="e">
        <f t="shared" si="89"/>
        <v>#REF!</v>
      </c>
      <c r="AM68" s="319">
        <f t="shared" si="90"/>
        <v>31</v>
      </c>
      <c r="AN68" s="118" t="e">
        <f t="shared" si="91"/>
        <v>#REF!</v>
      </c>
      <c r="AO68" s="235" t="e">
        <f t="shared" si="92"/>
        <v>#REF!</v>
      </c>
      <c r="AP68" s="319">
        <f t="shared" si="93"/>
        <v>31</v>
      </c>
      <c r="AQ68" s="118" t="e">
        <f t="shared" si="94"/>
        <v>#REF!</v>
      </c>
      <c r="AR68" s="235" t="e">
        <f t="shared" si="95"/>
        <v>#REF!</v>
      </c>
    </row>
    <row r="69" spans="2:46" x14ac:dyDescent="0.25">
      <c r="B69" s="116" t="e">
        <f>+STAFFING!#REF!</f>
        <v>#REF!</v>
      </c>
      <c r="C69" s="117" t="e">
        <f>+STAFFING!#REF!</f>
        <v>#REF!</v>
      </c>
      <c r="D69" s="117" t="e">
        <f>+STAFFING!#REF!</f>
        <v>#REF!</v>
      </c>
      <c r="E69" s="117" t="e">
        <f>+STAFFING!#REF!</f>
        <v>#REF!</v>
      </c>
      <c r="F69" s="117" t="e">
        <f>+STAFFING!#REF!</f>
        <v>#REF!</v>
      </c>
      <c r="G69" s="117" t="e">
        <f>+STAFFING!#REF!</f>
        <v>#REF!</v>
      </c>
      <c r="H69" s="254"/>
      <c r="I69" s="319">
        <f t="shared" si="60"/>
        <v>30</v>
      </c>
      <c r="J69" s="118" t="e">
        <f t="shared" si="61"/>
        <v>#REF!</v>
      </c>
      <c r="K69" s="235" t="e">
        <f t="shared" si="62"/>
        <v>#REF!</v>
      </c>
      <c r="L69" s="319">
        <f t="shared" si="63"/>
        <v>31</v>
      </c>
      <c r="M69" s="118" t="e">
        <f t="shared" si="64"/>
        <v>#REF!</v>
      </c>
      <c r="N69" s="235" t="e">
        <f t="shared" si="65"/>
        <v>#REF!</v>
      </c>
      <c r="O69" s="319">
        <f t="shared" si="66"/>
        <v>30</v>
      </c>
      <c r="P69" s="118" t="e">
        <f t="shared" si="67"/>
        <v>#REF!</v>
      </c>
      <c r="Q69" s="235" t="e">
        <f t="shared" si="68"/>
        <v>#REF!</v>
      </c>
      <c r="R69" s="319">
        <f t="shared" si="69"/>
        <v>31</v>
      </c>
      <c r="S69" s="118" t="e">
        <f t="shared" si="70"/>
        <v>#REF!</v>
      </c>
      <c r="T69" s="235" t="e">
        <f t="shared" si="71"/>
        <v>#REF!</v>
      </c>
      <c r="U69" s="319">
        <f t="shared" si="72"/>
        <v>29</v>
      </c>
      <c r="V69" s="118" t="e">
        <f t="shared" si="73"/>
        <v>#REF!</v>
      </c>
      <c r="W69" s="235" t="e">
        <f t="shared" si="74"/>
        <v>#REF!</v>
      </c>
      <c r="X69" s="319">
        <f t="shared" si="75"/>
        <v>28</v>
      </c>
      <c r="Y69" s="118" t="e">
        <f t="shared" si="76"/>
        <v>#REF!</v>
      </c>
      <c r="Z69" s="235" t="e">
        <f t="shared" si="77"/>
        <v>#REF!</v>
      </c>
      <c r="AA69" s="319">
        <f t="shared" si="78"/>
        <v>31</v>
      </c>
      <c r="AB69" s="118" t="e">
        <f t="shared" si="79"/>
        <v>#REF!</v>
      </c>
      <c r="AC69" s="235" t="e">
        <f t="shared" si="80"/>
        <v>#REF!</v>
      </c>
      <c r="AD69" s="319">
        <f t="shared" si="81"/>
        <v>30</v>
      </c>
      <c r="AE69" s="118" t="e">
        <f t="shared" si="82"/>
        <v>#REF!</v>
      </c>
      <c r="AF69" s="235" t="e">
        <f t="shared" si="83"/>
        <v>#REF!</v>
      </c>
      <c r="AG69" s="319">
        <f t="shared" si="84"/>
        <v>31</v>
      </c>
      <c r="AH69" s="118" t="e">
        <f t="shared" si="85"/>
        <v>#REF!</v>
      </c>
      <c r="AI69" s="235" t="e">
        <f t="shared" si="86"/>
        <v>#REF!</v>
      </c>
      <c r="AJ69" s="319">
        <f t="shared" si="87"/>
        <v>30</v>
      </c>
      <c r="AK69" s="118" t="e">
        <f t="shared" si="88"/>
        <v>#REF!</v>
      </c>
      <c r="AL69" s="235" t="e">
        <f t="shared" si="89"/>
        <v>#REF!</v>
      </c>
      <c r="AM69" s="319">
        <f t="shared" si="90"/>
        <v>31</v>
      </c>
      <c r="AN69" s="118" t="e">
        <f t="shared" si="91"/>
        <v>#REF!</v>
      </c>
      <c r="AO69" s="235" t="e">
        <f t="shared" si="92"/>
        <v>#REF!</v>
      </c>
      <c r="AP69" s="319">
        <f t="shared" si="93"/>
        <v>31</v>
      </c>
      <c r="AQ69" s="118" t="e">
        <f t="shared" si="94"/>
        <v>#REF!</v>
      </c>
      <c r="AR69" s="235" t="e">
        <f t="shared" si="95"/>
        <v>#REF!</v>
      </c>
    </row>
    <row r="70" spans="2:46" x14ac:dyDescent="0.25">
      <c r="B70" s="116" t="e">
        <f>+STAFFING!#REF!</f>
        <v>#REF!</v>
      </c>
      <c r="C70" s="117" t="e">
        <f>+STAFFING!#REF!</f>
        <v>#REF!</v>
      </c>
      <c r="D70" s="117" t="e">
        <f>+STAFFING!#REF!</f>
        <v>#REF!</v>
      </c>
      <c r="E70" s="117" t="e">
        <f>+STAFFING!#REF!</f>
        <v>#REF!</v>
      </c>
      <c r="F70" s="117" t="e">
        <f>+STAFFING!#REF!</f>
        <v>#REF!</v>
      </c>
      <c r="G70" s="117" t="e">
        <f>+STAFFING!#REF!</f>
        <v>#REF!</v>
      </c>
      <c r="H70" s="254"/>
      <c r="I70" s="319">
        <f t="shared" si="60"/>
        <v>30</v>
      </c>
      <c r="J70" s="118" t="e">
        <f t="shared" si="61"/>
        <v>#REF!</v>
      </c>
      <c r="K70" s="235" t="e">
        <f t="shared" si="62"/>
        <v>#REF!</v>
      </c>
      <c r="L70" s="319">
        <f t="shared" si="63"/>
        <v>31</v>
      </c>
      <c r="M70" s="118" t="e">
        <f t="shared" si="64"/>
        <v>#REF!</v>
      </c>
      <c r="N70" s="235" t="e">
        <f t="shared" si="65"/>
        <v>#REF!</v>
      </c>
      <c r="O70" s="319">
        <f t="shared" si="66"/>
        <v>30</v>
      </c>
      <c r="P70" s="118" t="e">
        <f t="shared" si="67"/>
        <v>#REF!</v>
      </c>
      <c r="Q70" s="235" t="e">
        <f t="shared" si="68"/>
        <v>#REF!</v>
      </c>
      <c r="R70" s="319">
        <f t="shared" si="69"/>
        <v>31</v>
      </c>
      <c r="S70" s="118" t="e">
        <f t="shared" si="70"/>
        <v>#REF!</v>
      </c>
      <c r="T70" s="235" t="e">
        <f t="shared" si="71"/>
        <v>#REF!</v>
      </c>
      <c r="U70" s="319">
        <f t="shared" si="72"/>
        <v>29</v>
      </c>
      <c r="V70" s="118" t="e">
        <f t="shared" si="73"/>
        <v>#REF!</v>
      </c>
      <c r="W70" s="235" t="e">
        <f t="shared" si="74"/>
        <v>#REF!</v>
      </c>
      <c r="X70" s="319">
        <f t="shared" si="75"/>
        <v>28</v>
      </c>
      <c r="Y70" s="118" t="e">
        <f t="shared" si="76"/>
        <v>#REF!</v>
      </c>
      <c r="Z70" s="235" t="e">
        <f t="shared" si="77"/>
        <v>#REF!</v>
      </c>
      <c r="AA70" s="319">
        <f t="shared" si="78"/>
        <v>31</v>
      </c>
      <c r="AB70" s="118" t="e">
        <f t="shared" si="79"/>
        <v>#REF!</v>
      </c>
      <c r="AC70" s="235" t="e">
        <f t="shared" si="80"/>
        <v>#REF!</v>
      </c>
      <c r="AD70" s="319">
        <f t="shared" si="81"/>
        <v>30</v>
      </c>
      <c r="AE70" s="118" t="e">
        <f t="shared" si="82"/>
        <v>#REF!</v>
      </c>
      <c r="AF70" s="235" t="e">
        <f t="shared" si="83"/>
        <v>#REF!</v>
      </c>
      <c r="AG70" s="319">
        <f t="shared" si="84"/>
        <v>31</v>
      </c>
      <c r="AH70" s="118" t="e">
        <f t="shared" si="85"/>
        <v>#REF!</v>
      </c>
      <c r="AI70" s="235" t="e">
        <f t="shared" si="86"/>
        <v>#REF!</v>
      </c>
      <c r="AJ70" s="319">
        <f t="shared" si="87"/>
        <v>30</v>
      </c>
      <c r="AK70" s="118" t="e">
        <f t="shared" si="88"/>
        <v>#REF!</v>
      </c>
      <c r="AL70" s="235" t="e">
        <f t="shared" si="89"/>
        <v>#REF!</v>
      </c>
      <c r="AM70" s="319">
        <f t="shared" si="90"/>
        <v>31</v>
      </c>
      <c r="AN70" s="118" t="e">
        <f t="shared" si="91"/>
        <v>#REF!</v>
      </c>
      <c r="AO70" s="235" t="e">
        <f t="shared" si="92"/>
        <v>#REF!</v>
      </c>
      <c r="AP70" s="319">
        <f t="shared" si="93"/>
        <v>31</v>
      </c>
      <c r="AQ70" s="118" t="e">
        <f t="shared" si="94"/>
        <v>#REF!</v>
      </c>
      <c r="AR70" s="235" t="e">
        <f t="shared" si="95"/>
        <v>#REF!</v>
      </c>
    </row>
    <row r="71" spans="2:46" x14ac:dyDescent="0.25">
      <c r="B71" s="116" t="e">
        <f>+STAFFING!#REF!</f>
        <v>#REF!</v>
      </c>
      <c r="C71" s="117" t="e">
        <f>+STAFFING!#REF!</f>
        <v>#REF!</v>
      </c>
      <c r="D71" s="117" t="e">
        <f>+STAFFING!#REF!</f>
        <v>#REF!</v>
      </c>
      <c r="E71" s="117" t="e">
        <f>+STAFFING!#REF!</f>
        <v>#REF!</v>
      </c>
      <c r="F71" s="117" t="e">
        <f>+STAFFING!#REF!</f>
        <v>#REF!</v>
      </c>
      <c r="G71" s="117" t="e">
        <f>+STAFFING!#REF!</f>
        <v>#REF!</v>
      </c>
      <c r="H71" s="254"/>
      <c r="I71" s="319">
        <f t="shared" si="60"/>
        <v>30</v>
      </c>
      <c r="J71" s="118" t="e">
        <f t="shared" si="61"/>
        <v>#REF!</v>
      </c>
      <c r="K71" s="235" t="e">
        <f t="shared" si="62"/>
        <v>#REF!</v>
      </c>
      <c r="L71" s="319">
        <f t="shared" si="63"/>
        <v>31</v>
      </c>
      <c r="M71" s="118" t="e">
        <f t="shared" si="64"/>
        <v>#REF!</v>
      </c>
      <c r="N71" s="235" t="e">
        <f t="shared" si="65"/>
        <v>#REF!</v>
      </c>
      <c r="O71" s="319">
        <f t="shared" si="66"/>
        <v>30</v>
      </c>
      <c r="P71" s="118" t="e">
        <f t="shared" si="67"/>
        <v>#REF!</v>
      </c>
      <c r="Q71" s="235" t="e">
        <f t="shared" si="68"/>
        <v>#REF!</v>
      </c>
      <c r="R71" s="319">
        <f t="shared" si="69"/>
        <v>31</v>
      </c>
      <c r="S71" s="118" t="e">
        <f t="shared" si="70"/>
        <v>#REF!</v>
      </c>
      <c r="T71" s="235" t="e">
        <f t="shared" si="71"/>
        <v>#REF!</v>
      </c>
      <c r="U71" s="319">
        <f t="shared" si="72"/>
        <v>29</v>
      </c>
      <c r="V71" s="118" t="e">
        <f t="shared" si="73"/>
        <v>#REF!</v>
      </c>
      <c r="W71" s="235" t="e">
        <f t="shared" si="74"/>
        <v>#REF!</v>
      </c>
      <c r="X71" s="319">
        <f t="shared" si="75"/>
        <v>28</v>
      </c>
      <c r="Y71" s="118" t="e">
        <f t="shared" si="76"/>
        <v>#REF!</v>
      </c>
      <c r="Z71" s="235" t="e">
        <f t="shared" si="77"/>
        <v>#REF!</v>
      </c>
      <c r="AA71" s="319">
        <f t="shared" si="78"/>
        <v>31</v>
      </c>
      <c r="AB71" s="118" t="e">
        <f t="shared" si="79"/>
        <v>#REF!</v>
      </c>
      <c r="AC71" s="235" t="e">
        <f t="shared" si="80"/>
        <v>#REF!</v>
      </c>
      <c r="AD71" s="319">
        <f t="shared" si="81"/>
        <v>30</v>
      </c>
      <c r="AE71" s="118" t="e">
        <f t="shared" si="82"/>
        <v>#REF!</v>
      </c>
      <c r="AF71" s="235" t="e">
        <f t="shared" si="83"/>
        <v>#REF!</v>
      </c>
      <c r="AG71" s="319">
        <f t="shared" si="84"/>
        <v>31</v>
      </c>
      <c r="AH71" s="118" t="e">
        <f t="shared" si="85"/>
        <v>#REF!</v>
      </c>
      <c r="AI71" s="235" t="e">
        <f t="shared" si="86"/>
        <v>#REF!</v>
      </c>
      <c r="AJ71" s="319">
        <f t="shared" si="87"/>
        <v>30</v>
      </c>
      <c r="AK71" s="118" t="e">
        <f t="shared" si="88"/>
        <v>#REF!</v>
      </c>
      <c r="AL71" s="235" t="e">
        <f t="shared" si="89"/>
        <v>#REF!</v>
      </c>
      <c r="AM71" s="319">
        <f t="shared" si="90"/>
        <v>31</v>
      </c>
      <c r="AN71" s="118" t="e">
        <f t="shared" si="91"/>
        <v>#REF!</v>
      </c>
      <c r="AO71" s="235" t="e">
        <f t="shared" si="92"/>
        <v>#REF!</v>
      </c>
      <c r="AP71" s="319">
        <f t="shared" si="93"/>
        <v>31</v>
      </c>
      <c r="AQ71" s="118" t="e">
        <f t="shared" si="94"/>
        <v>#REF!</v>
      </c>
      <c r="AR71" s="235" t="e">
        <f t="shared" si="95"/>
        <v>#REF!</v>
      </c>
    </row>
    <row r="72" spans="2:46" x14ac:dyDescent="0.25">
      <c r="B72" s="116" t="e">
        <f>+STAFFING!#REF!</f>
        <v>#REF!</v>
      </c>
      <c r="C72" s="117" t="e">
        <f>+STAFFING!#REF!</f>
        <v>#REF!</v>
      </c>
      <c r="D72" s="117" t="e">
        <f>+STAFFING!#REF!</f>
        <v>#REF!</v>
      </c>
      <c r="E72" s="117" t="e">
        <f>+STAFFING!#REF!</f>
        <v>#REF!</v>
      </c>
      <c r="F72" s="117" t="e">
        <f>+STAFFING!#REF!</f>
        <v>#REF!</v>
      </c>
      <c r="G72" s="117" t="e">
        <f>+STAFFING!#REF!</f>
        <v>#REF!</v>
      </c>
      <c r="H72" s="254"/>
      <c r="I72" s="319">
        <f t="shared" si="60"/>
        <v>30</v>
      </c>
      <c r="J72" s="118" t="e">
        <f t="shared" si="61"/>
        <v>#REF!</v>
      </c>
      <c r="K72" s="235" t="e">
        <f t="shared" si="62"/>
        <v>#REF!</v>
      </c>
      <c r="L72" s="319">
        <f t="shared" si="63"/>
        <v>31</v>
      </c>
      <c r="M72" s="118" t="e">
        <f t="shared" si="64"/>
        <v>#REF!</v>
      </c>
      <c r="N72" s="235" t="e">
        <f t="shared" si="65"/>
        <v>#REF!</v>
      </c>
      <c r="O72" s="319">
        <f t="shared" si="66"/>
        <v>30</v>
      </c>
      <c r="P72" s="118" t="e">
        <f t="shared" si="67"/>
        <v>#REF!</v>
      </c>
      <c r="Q72" s="235" t="e">
        <f t="shared" si="68"/>
        <v>#REF!</v>
      </c>
      <c r="R72" s="319">
        <f t="shared" si="69"/>
        <v>31</v>
      </c>
      <c r="S72" s="118" t="e">
        <f t="shared" si="70"/>
        <v>#REF!</v>
      </c>
      <c r="T72" s="235" t="e">
        <f t="shared" si="71"/>
        <v>#REF!</v>
      </c>
      <c r="U72" s="319">
        <f t="shared" si="72"/>
        <v>29</v>
      </c>
      <c r="V72" s="118" t="e">
        <f t="shared" si="73"/>
        <v>#REF!</v>
      </c>
      <c r="W72" s="235" t="e">
        <f t="shared" si="74"/>
        <v>#REF!</v>
      </c>
      <c r="X72" s="319">
        <f t="shared" si="75"/>
        <v>28</v>
      </c>
      <c r="Y72" s="118" t="e">
        <f t="shared" si="76"/>
        <v>#REF!</v>
      </c>
      <c r="Z72" s="235" t="e">
        <f t="shared" si="77"/>
        <v>#REF!</v>
      </c>
      <c r="AA72" s="319">
        <f t="shared" si="78"/>
        <v>31</v>
      </c>
      <c r="AB72" s="118" t="e">
        <f t="shared" si="79"/>
        <v>#REF!</v>
      </c>
      <c r="AC72" s="235" t="e">
        <f t="shared" si="80"/>
        <v>#REF!</v>
      </c>
      <c r="AD72" s="319">
        <f t="shared" si="81"/>
        <v>30</v>
      </c>
      <c r="AE72" s="118" t="e">
        <f t="shared" si="82"/>
        <v>#REF!</v>
      </c>
      <c r="AF72" s="235" t="e">
        <f t="shared" si="83"/>
        <v>#REF!</v>
      </c>
      <c r="AG72" s="319">
        <f t="shared" si="84"/>
        <v>31</v>
      </c>
      <c r="AH72" s="118" t="e">
        <f t="shared" si="85"/>
        <v>#REF!</v>
      </c>
      <c r="AI72" s="235" t="e">
        <f t="shared" si="86"/>
        <v>#REF!</v>
      </c>
      <c r="AJ72" s="319">
        <f t="shared" si="87"/>
        <v>30</v>
      </c>
      <c r="AK72" s="118" t="e">
        <f t="shared" si="88"/>
        <v>#REF!</v>
      </c>
      <c r="AL72" s="235" t="e">
        <f t="shared" si="89"/>
        <v>#REF!</v>
      </c>
      <c r="AM72" s="319">
        <f t="shared" si="90"/>
        <v>31</v>
      </c>
      <c r="AN72" s="118" t="e">
        <f t="shared" si="91"/>
        <v>#REF!</v>
      </c>
      <c r="AO72" s="235" t="e">
        <f t="shared" si="92"/>
        <v>#REF!</v>
      </c>
      <c r="AP72" s="319">
        <f t="shared" si="93"/>
        <v>31</v>
      </c>
      <c r="AQ72" s="118" t="e">
        <f t="shared" si="94"/>
        <v>#REF!</v>
      </c>
      <c r="AR72" s="235" t="e">
        <f t="shared" si="95"/>
        <v>#REF!</v>
      </c>
    </row>
    <row r="73" spans="2:46" x14ac:dyDescent="0.25">
      <c r="B73" s="116" t="e">
        <f>+STAFFING!#REF!</f>
        <v>#REF!</v>
      </c>
      <c r="C73" s="117" t="e">
        <f>+STAFFING!#REF!</f>
        <v>#REF!</v>
      </c>
      <c r="D73" s="117" t="e">
        <f>+STAFFING!#REF!</f>
        <v>#REF!</v>
      </c>
      <c r="E73" s="117" t="e">
        <f>+STAFFING!#REF!</f>
        <v>#REF!</v>
      </c>
      <c r="F73" s="117" t="e">
        <f>+STAFFING!#REF!</f>
        <v>#REF!</v>
      </c>
      <c r="G73" s="117" t="e">
        <f>+STAFFING!#REF!</f>
        <v>#REF!</v>
      </c>
      <c r="H73" s="254"/>
      <c r="I73" s="319">
        <f t="shared" si="60"/>
        <v>30</v>
      </c>
      <c r="J73" s="118" t="e">
        <f t="shared" si="61"/>
        <v>#REF!</v>
      </c>
      <c r="K73" s="235" t="e">
        <f t="shared" si="62"/>
        <v>#REF!</v>
      </c>
      <c r="L73" s="319">
        <f t="shared" si="63"/>
        <v>31</v>
      </c>
      <c r="M73" s="118" t="e">
        <f t="shared" si="64"/>
        <v>#REF!</v>
      </c>
      <c r="N73" s="235" t="e">
        <f t="shared" si="65"/>
        <v>#REF!</v>
      </c>
      <c r="O73" s="319">
        <f t="shared" si="66"/>
        <v>30</v>
      </c>
      <c r="P73" s="118" t="e">
        <f t="shared" si="67"/>
        <v>#REF!</v>
      </c>
      <c r="Q73" s="235" t="e">
        <f t="shared" si="68"/>
        <v>#REF!</v>
      </c>
      <c r="R73" s="319">
        <f t="shared" si="69"/>
        <v>31</v>
      </c>
      <c r="S73" s="118" t="e">
        <f t="shared" si="70"/>
        <v>#REF!</v>
      </c>
      <c r="T73" s="235" t="e">
        <f t="shared" si="71"/>
        <v>#REF!</v>
      </c>
      <c r="U73" s="319">
        <f t="shared" si="72"/>
        <v>29</v>
      </c>
      <c r="V73" s="118" t="e">
        <f t="shared" si="73"/>
        <v>#REF!</v>
      </c>
      <c r="W73" s="235" t="e">
        <f t="shared" si="74"/>
        <v>#REF!</v>
      </c>
      <c r="X73" s="319">
        <f t="shared" si="75"/>
        <v>28</v>
      </c>
      <c r="Y73" s="118" t="e">
        <f t="shared" si="76"/>
        <v>#REF!</v>
      </c>
      <c r="Z73" s="235" t="e">
        <f t="shared" si="77"/>
        <v>#REF!</v>
      </c>
      <c r="AA73" s="319">
        <f t="shared" si="78"/>
        <v>31</v>
      </c>
      <c r="AB73" s="118" t="e">
        <f t="shared" si="79"/>
        <v>#REF!</v>
      </c>
      <c r="AC73" s="235" t="e">
        <f t="shared" si="80"/>
        <v>#REF!</v>
      </c>
      <c r="AD73" s="319">
        <f t="shared" si="81"/>
        <v>30</v>
      </c>
      <c r="AE73" s="118" t="e">
        <f t="shared" si="82"/>
        <v>#REF!</v>
      </c>
      <c r="AF73" s="235" t="e">
        <f t="shared" si="83"/>
        <v>#REF!</v>
      </c>
      <c r="AG73" s="319">
        <f t="shared" si="84"/>
        <v>31</v>
      </c>
      <c r="AH73" s="118" t="e">
        <f t="shared" si="85"/>
        <v>#REF!</v>
      </c>
      <c r="AI73" s="235" t="e">
        <f t="shared" si="86"/>
        <v>#REF!</v>
      </c>
      <c r="AJ73" s="319">
        <f t="shared" si="87"/>
        <v>30</v>
      </c>
      <c r="AK73" s="118" t="e">
        <f t="shared" si="88"/>
        <v>#REF!</v>
      </c>
      <c r="AL73" s="235" t="e">
        <f t="shared" si="89"/>
        <v>#REF!</v>
      </c>
      <c r="AM73" s="319">
        <f t="shared" si="90"/>
        <v>31</v>
      </c>
      <c r="AN73" s="118" t="e">
        <f t="shared" si="91"/>
        <v>#REF!</v>
      </c>
      <c r="AO73" s="235" t="e">
        <f t="shared" si="92"/>
        <v>#REF!</v>
      </c>
      <c r="AP73" s="319">
        <f t="shared" si="93"/>
        <v>31</v>
      </c>
      <c r="AQ73" s="118" t="e">
        <f t="shared" si="94"/>
        <v>#REF!</v>
      </c>
      <c r="AR73" s="235" t="e">
        <f t="shared" si="95"/>
        <v>#REF!</v>
      </c>
    </row>
    <row r="74" spans="2:46" x14ac:dyDescent="0.25">
      <c r="C74" s="117"/>
      <c r="D74" s="117"/>
      <c r="E74" s="117"/>
      <c r="F74" s="117"/>
      <c r="G74" s="117"/>
      <c r="H74" s="254"/>
      <c r="I74" s="319"/>
      <c r="J74" s="118"/>
      <c r="K74" s="235"/>
      <c r="L74" s="319"/>
      <c r="M74" s="118"/>
      <c r="N74" s="235"/>
      <c r="O74" s="319"/>
      <c r="P74" s="118"/>
      <c r="Q74" s="235"/>
      <c r="R74" s="319"/>
      <c r="S74" s="118"/>
      <c r="T74" s="235"/>
      <c r="U74" s="319"/>
      <c r="V74" s="118"/>
      <c r="W74" s="235"/>
      <c r="X74" s="319"/>
      <c r="Y74" s="118"/>
      <c r="Z74" s="235"/>
      <c r="AA74" s="319"/>
      <c r="AB74" s="118"/>
      <c r="AC74" s="235"/>
      <c r="AD74" s="319"/>
      <c r="AE74" s="118"/>
      <c r="AF74" s="235"/>
      <c r="AG74" s="319"/>
      <c r="AH74" s="118"/>
      <c r="AI74" s="235"/>
      <c r="AJ74" s="319"/>
      <c r="AK74" s="118"/>
      <c r="AL74" s="235"/>
      <c r="AM74" s="319"/>
      <c r="AN74" s="118"/>
      <c r="AO74" s="235"/>
      <c r="AP74" s="319"/>
      <c r="AQ74" s="118"/>
      <c r="AR74" s="235"/>
    </row>
    <row r="75" spans="2:46" x14ac:dyDescent="0.25">
      <c r="B75" s="116" t="e">
        <f>+STAFFING!#REF!</f>
        <v>#REF!</v>
      </c>
      <c r="C75" s="117" t="e">
        <f>+STAFFING!#REF!</f>
        <v>#REF!</v>
      </c>
      <c r="D75" s="117" t="e">
        <f>+STAFFING!#REF!</f>
        <v>#REF!</v>
      </c>
      <c r="E75" s="117" t="e">
        <f>+STAFFING!#REF!</f>
        <v>#REF!</v>
      </c>
      <c r="F75" s="117" t="e">
        <f>+STAFFING!#REF!</f>
        <v>#REF!</v>
      </c>
      <c r="G75" s="117" t="e">
        <f>+STAFFING!#REF!</f>
        <v>#REF!</v>
      </c>
      <c r="H75" s="254"/>
      <c r="I75" s="319">
        <f>+$I$9</f>
        <v>30</v>
      </c>
      <c r="J75" s="118" t="e">
        <f>+I75*$D75</f>
        <v>#REF!</v>
      </c>
      <c r="K75" s="235" t="e">
        <f>+J75*$G75</f>
        <v>#REF!</v>
      </c>
      <c r="L75" s="319">
        <f>+$L$9</f>
        <v>31</v>
      </c>
      <c r="M75" s="118" t="e">
        <f>+L75*$D75</f>
        <v>#REF!</v>
      </c>
      <c r="N75" s="235" t="e">
        <f>+M75*$G75</f>
        <v>#REF!</v>
      </c>
      <c r="O75" s="319">
        <f>+$O$9</f>
        <v>30</v>
      </c>
      <c r="P75" s="118" t="e">
        <f>+O75*$D75</f>
        <v>#REF!</v>
      </c>
      <c r="Q75" s="235" t="e">
        <f>+P75*$G75</f>
        <v>#REF!</v>
      </c>
      <c r="R75" s="319">
        <f>+$R$9</f>
        <v>31</v>
      </c>
      <c r="S75" s="118" t="e">
        <f>+R75*$D75</f>
        <v>#REF!</v>
      </c>
      <c r="T75" s="235" t="e">
        <f>+S75*$G75</f>
        <v>#REF!</v>
      </c>
      <c r="U75" s="319">
        <f>+$U$9</f>
        <v>29</v>
      </c>
      <c r="V75" s="118" t="e">
        <f>+U75*$D75</f>
        <v>#REF!</v>
      </c>
      <c r="W75" s="235" t="e">
        <f>+V75*$G75</f>
        <v>#REF!</v>
      </c>
      <c r="X75" s="319">
        <f>+$X$9</f>
        <v>28</v>
      </c>
      <c r="Y75" s="118" t="e">
        <f>+X75*$D75</f>
        <v>#REF!</v>
      </c>
      <c r="Z75" s="235" t="e">
        <f>+Y75*$G75</f>
        <v>#REF!</v>
      </c>
      <c r="AA75" s="319">
        <v>0</v>
      </c>
      <c r="AB75" s="118" t="e">
        <f>+AA75*$D75</f>
        <v>#REF!</v>
      </c>
      <c r="AC75" s="235" t="e">
        <f>+AB75*$G75</f>
        <v>#REF!</v>
      </c>
      <c r="AD75" s="319">
        <v>0</v>
      </c>
      <c r="AE75" s="118" t="e">
        <f>+AD75*$D75</f>
        <v>#REF!</v>
      </c>
      <c r="AF75" s="235" t="e">
        <f>+AE75*$G75</f>
        <v>#REF!</v>
      </c>
      <c r="AG75" s="319">
        <v>0</v>
      </c>
      <c r="AH75" s="118" t="e">
        <f>+AG75*$D75</f>
        <v>#REF!</v>
      </c>
      <c r="AI75" s="235" t="e">
        <f>+AH75*$G75</f>
        <v>#REF!</v>
      </c>
      <c r="AJ75" s="319">
        <v>0</v>
      </c>
      <c r="AK75" s="118" t="e">
        <f>+AJ75*$D75</f>
        <v>#REF!</v>
      </c>
      <c r="AL75" s="235" t="e">
        <f>+AK75*$G75</f>
        <v>#REF!</v>
      </c>
      <c r="AM75" s="319">
        <v>0</v>
      </c>
      <c r="AN75" s="118" t="e">
        <f>+AM75*$D75</f>
        <v>#REF!</v>
      </c>
      <c r="AO75" s="235" t="e">
        <f>+AN75*$G75</f>
        <v>#REF!</v>
      </c>
      <c r="AP75" s="319">
        <v>0</v>
      </c>
      <c r="AQ75" s="118" t="e">
        <f>+AP75*$D75</f>
        <v>#REF!</v>
      </c>
      <c r="AR75" s="235" t="e">
        <f>+AQ75*$G75</f>
        <v>#REF!</v>
      </c>
    </row>
    <row r="76" spans="2:46" x14ac:dyDescent="0.25">
      <c r="B76" s="116" t="e">
        <f>+STAFFING!#REF!</f>
        <v>#REF!</v>
      </c>
      <c r="C76" s="117" t="e">
        <f>+STAFFING!#REF!</f>
        <v>#REF!</v>
      </c>
      <c r="D76" s="117" t="e">
        <f>+STAFFING!#REF!</f>
        <v>#REF!</v>
      </c>
      <c r="E76" s="117" t="e">
        <f>+STAFFING!#REF!</f>
        <v>#REF!</v>
      </c>
      <c r="F76" s="117" t="e">
        <f>+STAFFING!#REF!</f>
        <v>#REF!</v>
      </c>
      <c r="G76" s="117" t="e">
        <f>+STAFFING!#REF!</f>
        <v>#REF!</v>
      </c>
      <c r="H76" s="254"/>
      <c r="I76" s="319">
        <f>+$I$9</f>
        <v>30</v>
      </c>
      <c r="J76" s="118" t="e">
        <f>+I76*$D76</f>
        <v>#REF!</v>
      </c>
      <c r="K76" s="235" t="e">
        <f>+J76*$G76</f>
        <v>#REF!</v>
      </c>
      <c r="L76" s="319">
        <f>+$L$9</f>
        <v>31</v>
      </c>
      <c r="M76" s="118" t="e">
        <f>+L76*$D76</f>
        <v>#REF!</v>
      </c>
      <c r="N76" s="235" t="e">
        <f>+M76*$G76</f>
        <v>#REF!</v>
      </c>
      <c r="O76" s="319">
        <f>+$O$9</f>
        <v>30</v>
      </c>
      <c r="P76" s="118" t="e">
        <f>+O76*$D76</f>
        <v>#REF!</v>
      </c>
      <c r="Q76" s="235" t="e">
        <f>+P76*$G76</f>
        <v>#REF!</v>
      </c>
      <c r="R76" s="319">
        <f>+$R$9</f>
        <v>31</v>
      </c>
      <c r="S76" s="118" t="e">
        <f>+R76*$D76</f>
        <v>#REF!</v>
      </c>
      <c r="T76" s="235" t="e">
        <f>+S76*$G76</f>
        <v>#REF!</v>
      </c>
      <c r="U76" s="319">
        <f>+$U$9</f>
        <v>29</v>
      </c>
      <c r="V76" s="118" t="e">
        <f>+U76*$D76</f>
        <v>#REF!</v>
      </c>
      <c r="W76" s="235" t="e">
        <f>+V76*$G76</f>
        <v>#REF!</v>
      </c>
      <c r="X76" s="319">
        <f>+$X$9</f>
        <v>28</v>
      </c>
      <c r="Y76" s="118" t="e">
        <f>+X76*$D76</f>
        <v>#REF!</v>
      </c>
      <c r="Z76" s="235" t="e">
        <f>+Y76*$G76</f>
        <v>#REF!</v>
      </c>
      <c r="AA76" s="319">
        <v>0</v>
      </c>
      <c r="AB76" s="118" t="e">
        <f>+AA76*$D76</f>
        <v>#REF!</v>
      </c>
      <c r="AC76" s="235" t="e">
        <f>+AB76*$G76</f>
        <v>#REF!</v>
      </c>
      <c r="AD76" s="319">
        <v>0</v>
      </c>
      <c r="AE76" s="118" t="e">
        <f>+AD76*$D76</f>
        <v>#REF!</v>
      </c>
      <c r="AF76" s="235" t="e">
        <f>+AE76*$G76</f>
        <v>#REF!</v>
      </c>
      <c r="AG76" s="319">
        <v>0</v>
      </c>
      <c r="AH76" s="118" t="e">
        <f>+AG76*$D76</f>
        <v>#REF!</v>
      </c>
      <c r="AI76" s="235" t="e">
        <f>+AH76*$G76</f>
        <v>#REF!</v>
      </c>
      <c r="AJ76" s="319">
        <v>0</v>
      </c>
      <c r="AK76" s="118" t="e">
        <f>+AJ76*$D76</f>
        <v>#REF!</v>
      </c>
      <c r="AL76" s="235" t="e">
        <f>+AK76*$G76</f>
        <v>#REF!</v>
      </c>
      <c r="AM76" s="319">
        <v>0</v>
      </c>
      <c r="AN76" s="118" t="e">
        <f>+AM76*$D76</f>
        <v>#REF!</v>
      </c>
      <c r="AO76" s="235" t="e">
        <f>+AN76*$G76</f>
        <v>#REF!</v>
      </c>
      <c r="AP76" s="319">
        <v>0</v>
      </c>
      <c r="AQ76" s="118" t="e">
        <f>+AP76*$D76</f>
        <v>#REF!</v>
      </c>
      <c r="AR76" s="235" t="e">
        <f>+AQ76*$G76</f>
        <v>#REF!</v>
      </c>
    </row>
    <row r="77" spans="2:46" x14ac:dyDescent="0.25">
      <c r="B77" s="116" t="e">
        <f>+STAFFING!#REF!</f>
        <v>#REF!</v>
      </c>
      <c r="C77" s="117" t="e">
        <f>+STAFFING!#REF!</f>
        <v>#REF!</v>
      </c>
      <c r="D77" s="117" t="e">
        <f>+STAFFING!#REF!</f>
        <v>#REF!</v>
      </c>
      <c r="E77" s="117" t="e">
        <f>+STAFFING!#REF!</f>
        <v>#REF!</v>
      </c>
      <c r="F77" s="117" t="e">
        <f>+STAFFING!#REF!</f>
        <v>#REF!</v>
      </c>
      <c r="G77" s="117" t="e">
        <f>+STAFFING!#REF!</f>
        <v>#REF!</v>
      </c>
      <c r="H77" s="254"/>
      <c r="I77" s="319">
        <f>+$I$9</f>
        <v>30</v>
      </c>
      <c r="J77" s="118" t="e">
        <f>+I77*$D77</f>
        <v>#REF!</v>
      </c>
      <c r="K77" s="235" t="e">
        <f>+J77*$G77</f>
        <v>#REF!</v>
      </c>
      <c r="L77" s="319">
        <f>+$L$9</f>
        <v>31</v>
      </c>
      <c r="M77" s="118" t="e">
        <f>+L77*$D77</f>
        <v>#REF!</v>
      </c>
      <c r="N77" s="235" t="e">
        <f>+M77*$G77</f>
        <v>#REF!</v>
      </c>
      <c r="O77" s="319">
        <f>+$O$9</f>
        <v>30</v>
      </c>
      <c r="P77" s="118" t="e">
        <f>+O77*$D77</f>
        <v>#REF!</v>
      </c>
      <c r="Q77" s="235" t="e">
        <f>+P77*$G77</f>
        <v>#REF!</v>
      </c>
      <c r="R77" s="319">
        <f>+$R$9</f>
        <v>31</v>
      </c>
      <c r="S77" s="118" t="e">
        <f>+R77*$D77</f>
        <v>#REF!</v>
      </c>
      <c r="T77" s="235" t="e">
        <f>+S77*$G77</f>
        <v>#REF!</v>
      </c>
      <c r="U77" s="319">
        <f>+$U$9</f>
        <v>29</v>
      </c>
      <c r="V77" s="118" t="e">
        <f>+U77*$D77</f>
        <v>#REF!</v>
      </c>
      <c r="W77" s="235" t="e">
        <f>+V77*$G77</f>
        <v>#REF!</v>
      </c>
      <c r="X77" s="319">
        <f>+$X$9</f>
        <v>28</v>
      </c>
      <c r="Y77" s="118" t="e">
        <f>+X77*$D77</f>
        <v>#REF!</v>
      </c>
      <c r="Z77" s="235" t="e">
        <f>+Y77*$G77</f>
        <v>#REF!</v>
      </c>
      <c r="AA77" s="319">
        <f>+$AA$9</f>
        <v>31</v>
      </c>
      <c r="AB77" s="118" t="e">
        <f>+AA77*$D77</f>
        <v>#REF!</v>
      </c>
      <c r="AC77" s="235" t="e">
        <f>+AB77*$G77</f>
        <v>#REF!</v>
      </c>
      <c r="AD77" s="319">
        <f>+$AD$9</f>
        <v>30</v>
      </c>
      <c r="AE77" s="118" t="e">
        <f>+AD77*$D77</f>
        <v>#REF!</v>
      </c>
      <c r="AF77" s="235" t="e">
        <f>+AE77*$G77</f>
        <v>#REF!</v>
      </c>
      <c r="AG77" s="319">
        <f>+$AG$9</f>
        <v>31</v>
      </c>
      <c r="AH77" s="118" t="e">
        <f>+AG77*$D77</f>
        <v>#REF!</v>
      </c>
      <c r="AI77" s="235" t="e">
        <f>+AH77*$G77</f>
        <v>#REF!</v>
      </c>
      <c r="AJ77" s="319">
        <f>+$AJ$9</f>
        <v>30</v>
      </c>
      <c r="AK77" s="118" t="e">
        <f>+AJ77*$D77</f>
        <v>#REF!</v>
      </c>
      <c r="AL77" s="235" t="e">
        <f>+AK77*$G77</f>
        <v>#REF!</v>
      </c>
      <c r="AM77" s="319">
        <f>+$AM$9</f>
        <v>31</v>
      </c>
      <c r="AN77" s="118" t="e">
        <f>+AM77*$D77</f>
        <v>#REF!</v>
      </c>
      <c r="AO77" s="235" t="e">
        <f>+AN77*$G77</f>
        <v>#REF!</v>
      </c>
      <c r="AP77" s="319">
        <f>+$AP$9</f>
        <v>31</v>
      </c>
      <c r="AQ77" s="118" t="e">
        <f>+AP77*$D77</f>
        <v>#REF!</v>
      </c>
      <c r="AR77" s="235" t="e">
        <f>+AQ77*$G77</f>
        <v>#REF!</v>
      </c>
    </row>
    <row r="78" spans="2:46" x14ac:dyDescent="0.25">
      <c r="B78" s="187"/>
      <c r="C78" s="119"/>
      <c r="D78" s="120"/>
      <c r="E78" s="119"/>
      <c r="F78" s="119"/>
      <c r="G78" s="217"/>
      <c r="H78" s="254"/>
      <c r="I78" s="319"/>
      <c r="J78" s="118"/>
      <c r="K78" s="235"/>
      <c r="L78" s="236"/>
      <c r="M78" s="118"/>
      <c r="N78" s="235"/>
      <c r="O78" s="236"/>
      <c r="P78" s="118"/>
      <c r="Q78" s="235"/>
      <c r="R78" s="236"/>
      <c r="S78" s="118"/>
      <c r="T78" s="235"/>
      <c r="U78" s="234"/>
      <c r="V78" s="118"/>
      <c r="W78" s="235"/>
      <c r="X78" s="236"/>
      <c r="Y78" s="118"/>
      <c r="Z78" s="235"/>
      <c r="AA78" s="236"/>
      <c r="AB78" s="118"/>
      <c r="AC78" s="235"/>
      <c r="AD78" s="234"/>
      <c r="AE78" s="118"/>
      <c r="AF78" s="235"/>
      <c r="AG78" s="234"/>
      <c r="AH78" s="118"/>
      <c r="AI78" s="235"/>
      <c r="AJ78" s="234"/>
      <c r="AK78" s="118"/>
      <c r="AL78" s="235"/>
      <c r="AM78" s="234"/>
      <c r="AN78" s="118"/>
      <c r="AO78" s="235"/>
      <c r="AP78" s="234"/>
      <c r="AQ78" s="118"/>
      <c r="AR78" s="203"/>
    </row>
    <row r="79" spans="2:46" ht="16.5" thickBot="1" x14ac:dyDescent="0.3">
      <c r="B79" s="248" t="s">
        <v>155</v>
      </c>
      <c r="C79" s="105"/>
      <c r="D79" s="204"/>
      <c r="E79" s="105"/>
      <c r="F79" s="105"/>
      <c r="G79" s="218"/>
      <c r="H79" s="232"/>
      <c r="I79" s="237"/>
      <c r="J79" s="176" t="e">
        <f>SUM(J10:J78)</f>
        <v>#REF!</v>
      </c>
      <c r="K79" s="238" t="e">
        <f>SUM(K10:K78)</f>
        <v>#REF!</v>
      </c>
      <c r="L79" s="237"/>
      <c r="M79" s="176" t="e">
        <f>SUM(M10:M78)</f>
        <v>#REF!</v>
      </c>
      <c r="N79" s="238" t="e">
        <f>SUM(N10:N78)</f>
        <v>#REF!</v>
      </c>
      <c r="O79" s="176"/>
      <c r="P79" s="176" t="e">
        <f>SUM(P10:P78)</f>
        <v>#REF!</v>
      </c>
      <c r="Q79" s="238" t="e">
        <f>SUM(Q10:Q78)</f>
        <v>#REF!</v>
      </c>
      <c r="R79" s="237"/>
      <c r="S79" s="176" t="e">
        <f>SUM(S10:S78)</f>
        <v>#REF!</v>
      </c>
      <c r="T79" s="238" t="e">
        <f>SUM(T10:T78)</f>
        <v>#REF!</v>
      </c>
      <c r="U79" s="237"/>
      <c r="V79" s="176" t="e">
        <f>SUM(V10:V78)</f>
        <v>#REF!</v>
      </c>
      <c r="W79" s="238" t="e">
        <f>SUM(W10:W78)</f>
        <v>#REF!</v>
      </c>
      <c r="X79" s="237"/>
      <c r="Y79" s="176" t="e">
        <f>SUM(Y10:Y78)</f>
        <v>#REF!</v>
      </c>
      <c r="Z79" s="238" t="e">
        <f>SUM(Z10:Z78)</f>
        <v>#REF!</v>
      </c>
      <c r="AA79" s="237"/>
      <c r="AB79" s="176" t="e">
        <f>SUM(AB10:AB78)</f>
        <v>#REF!</v>
      </c>
      <c r="AC79" s="238" t="e">
        <f>SUM(AC10:AC78)</f>
        <v>#REF!</v>
      </c>
      <c r="AD79" s="237"/>
      <c r="AE79" s="176" t="e">
        <f>SUM(AE10:AE78)</f>
        <v>#REF!</v>
      </c>
      <c r="AF79" s="238" t="e">
        <f>SUM(AF10:AF78)</f>
        <v>#REF!</v>
      </c>
      <c r="AG79" s="237"/>
      <c r="AH79" s="176" t="e">
        <f>SUM(AH10:AH78)</f>
        <v>#REF!</v>
      </c>
      <c r="AI79" s="238" t="e">
        <f>SUM(AI10:AI78)</f>
        <v>#REF!</v>
      </c>
      <c r="AJ79" s="237"/>
      <c r="AK79" s="176" t="e">
        <f>SUM(AK10:AK78)</f>
        <v>#REF!</v>
      </c>
      <c r="AL79" s="238" t="e">
        <f>SUM(AL10:AL78)</f>
        <v>#REF!</v>
      </c>
      <c r="AM79" s="237"/>
      <c r="AN79" s="176" t="e">
        <f>SUM(AN10:AN78)</f>
        <v>#REF!</v>
      </c>
      <c r="AO79" s="238" t="e">
        <f>SUM(AO10:AO78)</f>
        <v>#REF!</v>
      </c>
      <c r="AP79" s="237"/>
      <c r="AQ79" s="176" t="e">
        <f>SUM(AQ10:AQ78)</f>
        <v>#REF!</v>
      </c>
      <c r="AR79" s="205" t="e">
        <f>SUM(AR10:AR78)</f>
        <v>#REF!</v>
      </c>
    </row>
    <row r="80" spans="2:46" s="121" customFormat="1" ht="17.25" thickTop="1" thickBot="1" x14ac:dyDescent="0.3">
      <c r="C80" s="108"/>
      <c r="D80" s="206"/>
      <c r="E80" s="108"/>
      <c r="F80" s="108"/>
      <c r="G80" s="219"/>
      <c r="H80" s="233"/>
      <c r="I80" s="239"/>
      <c r="J80" s="207" t="e">
        <f>((J79/$I$9)*7)/40+5</f>
        <v>#REF!</v>
      </c>
      <c r="K80" s="240"/>
      <c r="L80" s="239"/>
      <c r="M80" s="207" t="e">
        <f>((M79/31)*7)/40+5</f>
        <v>#REF!</v>
      </c>
      <c r="N80" s="240"/>
      <c r="O80" s="247"/>
      <c r="P80" s="207" t="e">
        <f>((P79/31)*7)/40+5</f>
        <v>#REF!</v>
      </c>
      <c r="Q80" s="240"/>
      <c r="R80" s="247"/>
      <c r="S80" s="207" t="e">
        <f>((S79/31)*7)/37.5+5</f>
        <v>#REF!</v>
      </c>
      <c r="T80" s="240"/>
      <c r="U80" s="247"/>
      <c r="V80" s="207" t="e">
        <f>((V79/31)*7)/37.5+5</f>
        <v>#REF!</v>
      </c>
      <c r="W80" s="240"/>
      <c r="X80" s="247"/>
      <c r="Y80" s="207" t="e">
        <f>((Y79/31)*7)/37.5+5</f>
        <v>#REF!</v>
      </c>
      <c r="Z80" s="240"/>
      <c r="AA80" s="247"/>
      <c r="AB80" s="207" t="e">
        <f>((AB79/31)*7)/37.5+5</f>
        <v>#REF!</v>
      </c>
      <c r="AC80" s="240"/>
      <c r="AD80" s="247"/>
      <c r="AE80" s="207" t="e">
        <f>((AE79/31)*7)/37.5+5</f>
        <v>#REF!</v>
      </c>
      <c r="AF80" s="240"/>
      <c r="AG80" s="247"/>
      <c r="AH80" s="207" t="e">
        <f>((AH79/31)*7)/37.5+5</f>
        <v>#REF!</v>
      </c>
      <c r="AI80" s="240"/>
      <c r="AJ80" s="247"/>
      <c r="AK80" s="207" t="e">
        <f>((AK79/31)*7)/37.5+5</f>
        <v>#REF!</v>
      </c>
      <c r="AL80" s="240"/>
      <c r="AM80" s="247"/>
      <c r="AN80" s="207" t="e">
        <f>((AN79/31)*7)/37.5+5</f>
        <v>#REF!</v>
      </c>
      <c r="AO80" s="240"/>
      <c r="AP80" s="247"/>
      <c r="AQ80" s="207" t="e">
        <f>((AQ79/31)*7)/37.5+5</f>
        <v>#REF!</v>
      </c>
      <c r="AR80" s="240"/>
      <c r="AS80" s="258" t="e">
        <f>+AQ79+AN79+AK79+AH79+AE79+AB79+Y79+V79+S79+P79+M79</f>
        <v>#REF!</v>
      </c>
      <c r="AT80" s="256" t="e">
        <f>+AR79+AO79+AL79+AI79+AF79+AC79+Z79+W79+T79+Q79+N79</f>
        <v>#REF!</v>
      </c>
    </row>
    <row r="81" spans="2:46" s="121" customFormat="1" ht="16.5" thickTop="1" x14ac:dyDescent="0.25">
      <c r="D81" s="199"/>
      <c r="G81" s="174"/>
      <c r="H81" s="174"/>
      <c r="I81" s="174"/>
      <c r="J81" s="122"/>
      <c r="K81" s="122"/>
      <c r="L81" s="174"/>
      <c r="M81" s="122"/>
      <c r="N81" s="122"/>
      <c r="O81" s="174"/>
      <c r="P81" s="122"/>
      <c r="Q81" s="122"/>
      <c r="R81" s="174"/>
      <c r="S81" s="122"/>
      <c r="T81" s="122"/>
      <c r="U81" s="174"/>
      <c r="V81" s="122"/>
      <c r="W81" s="122"/>
      <c r="X81" s="174"/>
      <c r="Y81" s="122"/>
      <c r="Z81" s="122"/>
      <c r="AA81" s="174"/>
      <c r="AB81" s="122"/>
      <c r="AC81" s="122"/>
      <c r="AD81" s="174"/>
      <c r="AE81" s="122"/>
      <c r="AF81" s="122"/>
      <c r="AG81" s="174"/>
      <c r="AH81" s="122"/>
      <c r="AI81" s="122"/>
      <c r="AJ81" s="174"/>
      <c r="AK81" s="122"/>
      <c r="AL81" s="122"/>
      <c r="AM81" s="174"/>
      <c r="AN81" s="122"/>
      <c r="AO81" s="122"/>
      <c r="AP81" s="174"/>
      <c r="AQ81" s="122"/>
      <c r="AR81" s="122"/>
      <c r="AT81" s="259" t="e">
        <f>+AT80/AS80</f>
        <v>#REF!</v>
      </c>
    </row>
    <row r="82" spans="2:46" s="121" customFormat="1" x14ac:dyDescent="0.25">
      <c r="B82"/>
      <c r="D82" s="199"/>
      <c r="G82" s="174"/>
      <c r="H82" s="174"/>
      <c r="I82" s="174"/>
      <c r="J82" s="179"/>
      <c r="K82" s="179"/>
      <c r="L82" s="174"/>
      <c r="M82" s="179"/>
      <c r="N82" s="179"/>
      <c r="O82" s="174"/>
      <c r="P82" s="179"/>
      <c r="Q82" s="179"/>
      <c r="R82" s="174"/>
      <c r="S82" s="179"/>
      <c r="T82" s="179"/>
      <c r="U82" s="174"/>
      <c r="V82" s="179"/>
      <c r="W82" s="179"/>
      <c r="X82" s="174"/>
      <c r="Y82" s="179"/>
      <c r="Z82" s="179"/>
      <c r="AA82" s="174"/>
      <c r="AB82" s="179"/>
      <c r="AC82" s="179"/>
      <c r="AD82" s="174"/>
      <c r="AE82" s="179"/>
      <c r="AF82" s="179"/>
      <c r="AG82" s="174"/>
      <c r="AH82" s="179"/>
      <c r="AI82" s="179"/>
      <c r="AJ82" s="174"/>
      <c r="AK82" s="179"/>
      <c r="AL82" s="179"/>
      <c r="AM82" s="174"/>
      <c r="AN82" s="179"/>
      <c r="AO82" s="179"/>
      <c r="AP82" s="174"/>
      <c r="AQ82" s="179"/>
      <c r="AR82" s="179"/>
    </row>
    <row r="83" spans="2:46" x14ac:dyDescent="0.25">
      <c r="J83" s="111"/>
      <c r="K83" s="111"/>
      <c r="M83" s="111"/>
      <c r="N83" s="111"/>
      <c r="P83" s="111"/>
      <c r="Q83" s="111"/>
      <c r="S83" s="111"/>
      <c r="T83" s="111"/>
      <c r="V83" s="111"/>
      <c r="W83" s="111"/>
      <c r="Y83" s="111"/>
      <c r="Z83" s="111"/>
      <c r="AB83" s="111"/>
      <c r="AC83" s="111"/>
      <c r="AE83" s="111"/>
      <c r="AF83" s="111"/>
      <c r="AH83" s="111"/>
      <c r="AI83" s="111"/>
      <c r="AK83" s="111"/>
      <c r="AL83" s="111"/>
      <c r="AN83" s="111"/>
      <c r="AO83" s="111"/>
      <c r="AQ83" s="111"/>
      <c r="AR83" s="111"/>
    </row>
    <row r="86" spans="2:46" x14ac:dyDescent="0.25">
      <c r="AT86" s="257"/>
    </row>
  </sheetData>
  <mergeCells count="13">
    <mergeCell ref="AB7:AC7"/>
    <mergeCell ref="AE7:AF7"/>
    <mergeCell ref="V7:W7"/>
    <mergeCell ref="J7:K7"/>
    <mergeCell ref="M7:N7"/>
    <mergeCell ref="P7:Q7"/>
    <mergeCell ref="S7:T7"/>
    <mergeCell ref="Y7:Z7"/>
    <mergeCell ref="AS7:AT7"/>
    <mergeCell ref="AH7:AI7"/>
    <mergeCell ref="AK7:AL7"/>
    <mergeCell ref="AN7:AO7"/>
    <mergeCell ref="AQ7:AR7"/>
  </mergeCells>
  <phoneticPr fontId="0" type="noConversion"/>
  <printOptions horizontalCentered="1" verticalCentered="1"/>
  <pageMargins left="0.75" right="0.75" top="1" bottom="1" header="0.5" footer="0.5"/>
  <pageSetup scale="40" orientation="landscape" horizontalDpi="300" verticalDpi="300" r:id="rId1"/>
  <headerFooter alignWithMargins="0">
    <oddHeader>&amp;L&amp;A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P98"/>
  <sheetViews>
    <sheetView zoomScale="75" workbookViewId="0">
      <selection activeCell="I24" sqref="I24"/>
    </sheetView>
  </sheetViews>
  <sheetFormatPr defaultColWidth="9.625" defaultRowHeight="15.75" x14ac:dyDescent="0.25"/>
  <cols>
    <col min="1" max="1" width="9.625" style="2"/>
    <col min="2" max="2" width="39.5" style="2" bestFit="1" customWidth="1"/>
    <col min="3" max="3" width="10.25" style="2" bestFit="1" customWidth="1"/>
    <col min="4" max="4" width="8.75" style="2" bestFit="1" customWidth="1"/>
    <col min="5" max="5" width="11.625" style="2" bestFit="1" customWidth="1"/>
    <col min="6" max="6" width="8.75" style="2" bestFit="1" customWidth="1"/>
    <col min="7" max="7" width="9.375" style="2" bestFit="1" customWidth="1"/>
    <col min="8" max="8" width="8.75" style="2" bestFit="1" customWidth="1"/>
    <col min="9" max="9" width="9.375" style="2" bestFit="1" customWidth="1"/>
    <col min="10" max="10" width="8.75" style="2" bestFit="1" customWidth="1"/>
    <col min="11" max="11" width="9.375" style="2" bestFit="1" customWidth="1"/>
    <col min="12" max="12" width="8.75" style="2" bestFit="1" customWidth="1"/>
    <col min="13" max="13" width="9.375" style="2" bestFit="1" customWidth="1"/>
    <col min="14" max="14" width="8.75" style="2" bestFit="1" customWidth="1"/>
    <col min="15" max="15" width="9.375" style="2" bestFit="1" customWidth="1"/>
    <col min="16" max="16" width="8.75" style="2" bestFit="1" customWidth="1"/>
    <col min="17" max="17" width="9.375" style="2" bestFit="1" customWidth="1"/>
    <col min="18" max="18" width="8.75" style="2" bestFit="1" customWidth="1"/>
    <col min="19" max="19" width="13.125" style="2" bestFit="1" customWidth="1"/>
    <col min="20" max="20" width="8.75" style="2" bestFit="1" customWidth="1"/>
    <col min="21" max="21" width="11.125" style="2" bestFit="1" customWidth="1"/>
    <col min="22" max="22" width="8.75" style="2" bestFit="1" customWidth="1"/>
    <col min="23" max="23" width="12.625" style="2" bestFit="1" customWidth="1"/>
    <col min="24" max="24" width="8.75" style="2" bestFit="1" customWidth="1"/>
    <col min="25" max="25" width="12.375" style="2" bestFit="1" customWidth="1"/>
    <col min="26" max="26" width="8.75" style="2" bestFit="1" customWidth="1"/>
    <col min="27" max="27" width="10.625" style="2" bestFit="1" customWidth="1"/>
    <col min="28" max="28" width="8.75" style="2" customWidth="1"/>
    <col min="29" max="29" width="8.625" style="2" customWidth="1"/>
    <col min="30" max="250" width="9.625" style="2" customWidth="1"/>
    <col min="251" max="16384" width="9.625" style="2"/>
  </cols>
  <sheetData>
    <row r="1" spans="2:34" ht="16.5" thickBot="1" x14ac:dyDescent="0.3">
      <c r="C1" s="2">
        <v>31</v>
      </c>
      <c r="E1" s="2">
        <v>28</v>
      </c>
      <c r="G1" s="2">
        <v>31</v>
      </c>
      <c r="I1" s="2">
        <v>30</v>
      </c>
      <c r="K1" s="2">
        <v>31</v>
      </c>
      <c r="M1" s="2">
        <v>30</v>
      </c>
      <c r="O1" s="2">
        <v>31</v>
      </c>
      <c r="Q1" s="2">
        <v>31</v>
      </c>
      <c r="S1" s="2">
        <v>30</v>
      </c>
      <c r="U1" s="2">
        <v>31</v>
      </c>
      <c r="W1" s="2">
        <v>30</v>
      </c>
      <c r="Y1" s="2">
        <v>31</v>
      </c>
      <c r="AA1" s="2">
        <f>SUM(C1:Y1)</f>
        <v>365</v>
      </c>
    </row>
    <row r="2" spans="2:34" ht="16.5" thickTop="1" x14ac:dyDescent="0.25">
      <c r="B2" s="333"/>
      <c r="C2" s="334" t="str">
        <f>+ASSUMPTIONS!D14</f>
        <v>JANUARY</v>
      </c>
      <c r="D2" s="334"/>
      <c r="E2" s="334" t="str">
        <f>+ASSUMPTIONS!E14</f>
        <v>FEBRUARY</v>
      </c>
      <c r="F2" s="334"/>
      <c r="G2" s="334" t="str">
        <f>+ASSUMPTIONS!F14</f>
        <v>MARCH</v>
      </c>
      <c r="H2" s="334"/>
      <c r="I2" s="334" t="str">
        <f>+ASSUMPTIONS!G14</f>
        <v>APRIL</v>
      </c>
      <c r="J2" s="334"/>
      <c r="K2" s="334" t="str">
        <f>+ASSUMPTIONS!H14</f>
        <v>MAY</v>
      </c>
      <c r="L2" s="334"/>
      <c r="M2" s="334" t="str">
        <f>+ASSUMPTIONS!I14</f>
        <v>JUNE</v>
      </c>
      <c r="N2" s="334"/>
      <c r="O2" s="334" t="str">
        <f>+ASSUMPTIONS!J14</f>
        <v>JULY</v>
      </c>
      <c r="P2" s="334"/>
      <c r="Q2" s="334" t="str">
        <f>+ASSUMPTIONS!K14</f>
        <v>AUGUST</v>
      </c>
      <c r="R2" s="334"/>
      <c r="S2" s="334" t="str">
        <f>+ASSUMPTIONS!L14</f>
        <v>SEPTEMBER</v>
      </c>
      <c r="T2" s="334"/>
      <c r="U2" s="334" t="str">
        <f>+ASSUMPTIONS!M14</f>
        <v>OCTOBER</v>
      </c>
      <c r="V2" s="334"/>
      <c r="W2" s="334" t="str">
        <f>+ASSUMPTIONS!N14</f>
        <v>NOVEMBER</v>
      </c>
      <c r="X2" s="334"/>
      <c r="Y2" s="334" t="str">
        <f>+ASSUMPTIONS!O14</f>
        <v>DECEMBER</v>
      </c>
      <c r="Z2" s="334"/>
      <c r="AA2" s="335" t="s">
        <v>26</v>
      </c>
    </row>
    <row r="3" spans="2:34" ht="16.5" thickBot="1" x14ac:dyDescent="0.3">
      <c r="B3" s="336" t="s">
        <v>162</v>
      </c>
      <c r="C3" s="337">
        <f>+'MONTHLY MEAL COUNTS'!C13</f>
        <v>11649.889279999999</v>
      </c>
      <c r="D3" s="337"/>
      <c r="E3" s="337">
        <f>+'MONTHLY MEAL COUNTS'!D13</f>
        <v>10522.480640000002</v>
      </c>
      <c r="F3" s="337"/>
      <c r="G3" s="337">
        <f>+'MONTHLY MEAL COUNTS'!E13</f>
        <v>11746.609280000001</v>
      </c>
      <c r="H3" s="337"/>
      <c r="I3" s="337">
        <f>+'MONTHLY MEAL COUNTS'!F13</f>
        <v>11367.686399999999</v>
      </c>
      <c r="J3" s="337"/>
      <c r="K3" s="337">
        <f>+'MONTHLY MEAL COUNTS'!G13</f>
        <v>11843.329280000002</v>
      </c>
      <c r="L3" s="337"/>
      <c r="M3" s="337">
        <f>+'MONTHLY MEAL COUNTS'!H13</f>
        <v>11461.286399999999</v>
      </c>
      <c r="N3" s="337"/>
      <c r="O3" s="337">
        <f>+'MONTHLY MEAL COUNTS'!I13</f>
        <v>11940.049279999999</v>
      </c>
      <c r="P3" s="337"/>
      <c r="Q3" s="337">
        <f>+'MONTHLY MEAL COUNTS'!J13</f>
        <v>12036.76928</v>
      </c>
      <c r="R3" s="337"/>
      <c r="S3" s="337">
        <f>+'MONTHLY MEAL COUNTS'!K13</f>
        <v>11648.4864</v>
      </c>
      <c r="T3" s="337"/>
      <c r="U3" s="337">
        <f>+'MONTHLY MEAL COUNTS'!L13</f>
        <v>12036.76928</v>
      </c>
      <c r="V3" s="337"/>
      <c r="W3" s="337">
        <f>+'MONTHLY MEAL COUNTS'!M13</f>
        <v>11648.4864</v>
      </c>
      <c r="X3" s="337"/>
      <c r="Y3" s="337">
        <f>+'MONTHLY MEAL COUNTS'!N13</f>
        <v>12036.76928</v>
      </c>
      <c r="Z3" s="337"/>
      <c r="AA3" s="338">
        <f>+'MONTHLY MEAL COUNTS'!O13</f>
        <v>139938.61119999998</v>
      </c>
    </row>
    <row r="4" spans="2:34" ht="17.25" thickTop="1" thickBot="1" x14ac:dyDescent="0.3"/>
    <row r="5" spans="2:34" ht="19.5" thickBot="1" x14ac:dyDescent="0.35">
      <c r="B5" s="69" t="s">
        <v>28</v>
      </c>
      <c r="AB5" s="13"/>
    </row>
    <row r="6" spans="2:34" x14ac:dyDescent="0.25">
      <c r="B6" s="396" t="str">
        <f>+ASSUMPTIONS!B104</f>
        <v>MEAT</v>
      </c>
      <c r="C6" s="4" t="e">
        <f>C14*ASSUMPTIONS!$C$104</f>
        <v>#REF!</v>
      </c>
      <c r="D6" s="339" t="e">
        <f t="shared" ref="D6:D14" si="0">+C6/$C$3</f>
        <v>#REF!</v>
      </c>
      <c r="E6" s="4" t="e">
        <f>E14*ASSUMPTIONS!$C$104</f>
        <v>#REF!</v>
      </c>
      <c r="F6" s="339" t="e">
        <f>+E6/$E$3</f>
        <v>#REF!</v>
      </c>
      <c r="G6" s="4" t="e">
        <f>G14*ASSUMPTIONS!$C$104</f>
        <v>#REF!</v>
      </c>
      <c r="H6" s="339" t="e">
        <f>+G6/$G$3</f>
        <v>#REF!</v>
      </c>
      <c r="I6" s="4" t="e">
        <f>I14*ASSUMPTIONS!$C$104</f>
        <v>#REF!</v>
      </c>
      <c r="J6" s="339" t="e">
        <f>+I6/$I$3</f>
        <v>#REF!</v>
      </c>
      <c r="K6" s="4" t="e">
        <f>K14*ASSUMPTIONS!$C$104</f>
        <v>#REF!</v>
      </c>
      <c r="L6" s="339" t="e">
        <f>+K6/$K$3</f>
        <v>#REF!</v>
      </c>
      <c r="M6" s="4" t="e">
        <f>M14*ASSUMPTIONS!$C$104</f>
        <v>#REF!</v>
      </c>
      <c r="N6" s="339" t="e">
        <f>+M6/$M$3</f>
        <v>#REF!</v>
      </c>
      <c r="O6" s="4" t="e">
        <f>O14*ASSUMPTIONS!$C$104</f>
        <v>#REF!</v>
      </c>
      <c r="P6" s="339" t="e">
        <f>+O6/$O$3</f>
        <v>#REF!</v>
      </c>
      <c r="Q6" s="4" t="e">
        <f>Q14*ASSUMPTIONS!$C$104</f>
        <v>#REF!</v>
      </c>
      <c r="R6" s="339" t="e">
        <f>+Q6/$Q$3</f>
        <v>#REF!</v>
      </c>
      <c r="S6" s="4" t="e">
        <f>S14*ASSUMPTIONS!$C$104</f>
        <v>#REF!</v>
      </c>
      <c r="T6" s="339" t="e">
        <f>+S6/$S$3</f>
        <v>#REF!</v>
      </c>
      <c r="U6" s="4" t="e">
        <f>U14*ASSUMPTIONS!$C$104</f>
        <v>#REF!</v>
      </c>
      <c r="V6" s="339" t="e">
        <f>+U6/$U$3</f>
        <v>#REF!</v>
      </c>
      <c r="W6" s="4" t="e">
        <f>W14*ASSUMPTIONS!$C$104</f>
        <v>#REF!</v>
      </c>
      <c r="X6" s="339" t="e">
        <f>+W6/$W$3</f>
        <v>#REF!</v>
      </c>
      <c r="Y6" s="4" t="e">
        <f>Y14*ASSUMPTIONS!$C$104</f>
        <v>#REF!</v>
      </c>
      <c r="Z6" s="339" t="e">
        <f>+Y6/$Y$3</f>
        <v>#REF!</v>
      </c>
      <c r="AA6" s="4" t="e">
        <f t="shared" ref="AA6:AA11" si="1">C6+E6+G6+I6+K6+M6+O6+Q6+S6+U6+W6+Y6</f>
        <v>#REF!</v>
      </c>
      <c r="AB6" s="351" t="e">
        <f>+AA6/$AA$3</f>
        <v>#REF!</v>
      </c>
    </row>
    <row r="7" spans="2:34" x14ac:dyDescent="0.25">
      <c r="B7" s="397" t="str">
        <f>+ASSUMPTIONS!B105</f>
        <v>SEAFOOD</v>
      </c>
      <c r="C7" s="8" t="e">
        <f>C14*ASSUMPTIONS!$C$105</f>
        <v>#REF!</v>
      </c>
      <c r="D7" s="340" t="e">
        <f t="shared" si="0"/>
        <v>#REF!</v>
      </c>
      <c r="E7" s="8" t="e">
        <f>E14*ASSUMPTIONS!$C$105</f>
        <v>#REF!</v>
      </c>
      <c r="F7" s="340" t="e">
        <f t="shared" ref="F7:F14" si="2">+E7/$E$3</f>
        <v>#REF!</v>
      </c>
      <c r="G7" s="8" t="e">
        <f>G14*ASSUMPTIONS!$C$105</f>
        <v>#REF!</v>
      </c>
      <c r="H7" s="340" t="e">
        <f t="shared" ref="H7:H14" si="3">+G7/$G$3</f>
        <v>#REF!</v>
      </c>
      <c r="I7" s="8" t="e">
        <f>I14*ASSUMPTIONS!$C$105</f>
        <v>#REF!</v>
      </c>
      <c r="J7" s="340" t="e">
        <f t="shared" ref="J7:J14" si="4">+I7/$I$3</f>
        <v>#REF!</v>
      </c>
      <c r="K7" s="8" t="e">
        <f>K14*ASSUMPTIONS!$C$105</f>
        <v>#REF!</v>
      </c>
      <c r="L7" s="340" t="e">
        <f t="shared" ref="L7:L14" si="5">+K7/$K$3</f>
        <v>#REF!</v>
      </c>
      <c r="M7" s="8" t="e">
        <f>M14*ASSUMPTIONS!$C$105</f>
        <v>#REF!</v>
      </c>
      <c r="N7" s="340" t="e">
        <f t="shared" ref="N7:N14" si="6">+M7/$M$3</f>
        <v>#REF!</v>
      </c>
      <c r="O7" s="8" t="e">
        <f>O14*ASSUMPTIONS!$C$105</f>
        <v>#REF!</v>
      </c>
      <c r="P7" s="340" t="e">
        <f t="shared" ref="P7:P14" si="7">+O7/$O$3</f>
        <v>#REF!</v>
      </c>
      <c r="Q7" s="8" t="e">
        <f>Q14*ASSUMPTIONS!$C$105</f>
        <v>#REF!</v>
      </c>
      <c r="R7" s="340" t="e">
        <f t="shared" ref="R7:R14" si="8">+Q7/$Q$3</f>
        <v>#REF!</v>
      </c>
      <c r="S7" s="8" t="e">
        <f>S14*ASSUMPTIONS!$C$105</f>
        <v>#REF!</v>
      </c>
      <c r="T7" s="340" t="e">
        <f t="shared" ref="T7:T14" si="9">+S7/$S$3</f>
        <v>#REF!</v>
      </c>
      <c r="U7" s="8" t="e">
        <f>U14*ASSUMPTIONS!$C$105</f>
        <v>#REF!</v>
      </c>
      <c r="V7" s="340" t="e">
        <f t="shared" ref="V7:V14" si="10">+U7/$U$3</f>
        <v>#REF!</v>
      </c>
      <c r="W7" s="8" t="e">
        <f>W14*ASSUMPTIONS!$C$105</f>
        <v>#REF!</v>
      </c>
      <c r="X7" s="340" t="e">
        <f t="shared" ref="X7:X14" si="11">+W7/$W$3</f>
        <v>#REF!</v>
      </c>
      <c r="Y7" s="8" t="e">
        <f>Y14*ASSUMPTIONS!$C$105</f>
        <v>#REF!</v>
      </c>
      <c r="Z7" s="340" t="e">
        <f t="shared" ref="Z7:Z14" si="12">+Y7/$Y$3</f>
        <v>#REF!</v>
      </c>
      <c r="AA7" s="8" t="e">
        <f t="shared" si="1"/>
        <v>#REF!</v>
      </c>
      <c r="AB7" s="352" t="e">
        <f t="shared" ref="AB7:AB14" si="13">+AA7/$AA$3</f>
        <v>#REF!</v>
      </c>
    </row>
    <row r="8" spans="2:34" x14ac:dyDescent="0.25">
      <c r="B8" s="397" t="str">
        <f>+ASSUMPTIONS!B106</f>
        <v>PRODUCE</v>
      </c>
      <c r="C8" s="8" t="e">
        <f>C14*ASSUMPTIONS!$C$106</f>
        <v>#REF!</v>
      </c>
      <c r="D8" s="340" t="e">
        <f t="shared" si="0"/>
        <v>#REF!</v>
      </c>
      <c r="E8" s="8" t="e">
        <f>E14*ASSUMPTIONS!$C$106</f>
        <v>#REF!</v>
      </c>
      <c r="F8" s="340" t="e">
        <f t="shared" si="2"/>
        <v>#REF!</v>
      </c>
      <c r="G8" s="8" t="e">
        <f>G14*ASSUMPTIONS!$C$106</f>
        <v>#REF!</v>
      </c>
      <c r="H8" s="340" t="e">
        <f t="shared" si="3"/>
        <v>#REF!</v>
      </c>
      <c r="I8" s="8" t="e">
        <f>I14*ASSUMPTIONS!$C$106</f>
        <v>#REF!</v>
      </c>
      <c r="J8" s="340" t="e">
        <f t="shared" si="4"/>
        <v>#REF!</v>
      </c>
      <c r="K8" s="8" t="e">
        <f>K14*ASSUMPTIONS!$C$106</f>
        <v>#REF!</v>
      </c>
      <c r="L8" s="340" t="e">
        <f t="shared" si="5"/>
        <v>#REF!</v>
      </c>
      <c r="M8" s="8" t="e">
        <f>M14*ASSUMPTIONS!$C$106</f>
        <v>#REF!</v>
      </c>
      <c r="N8" s="340" t="e">
        <f t="shared" si="6"/>
        <v>#REF!</v>
      </c>
      <c r="O8" s="8" t="e">
        <f>O14*ASSUMPTIONS!$C$106</f>
        <v>#REF!</v>
      </c>
      <c r="P8" s="340" t="e">
        <f t="shared" si="7"/>
        <v>#REF!</v>
      </c>
      <c r="Q8" s="8" t="e">
        <f>Q14*ASSUMPTIONS!$C$106</f>
        <v>#REF!</v>
      </c>
      <c r="R8" s="340" t="e">
        <f t="shared" si="8"/>
        <v>#REF!</v>
      </c>
      <c r="S8" s="8" t="e">
        <f>S14*ASSUMPTIONS!$C$106</f>
        <v>#REF!</v>
      </c>
      <c r="T8" s="340" t="e">
        <f t="shared" si="9"/>
        <v>#REF!</v>
      </c>
      <c r="U8" s="8" t="e">
        <f>U14*ASSUMPTIONS!$C$106</f>
        <v>#REF!</v>
      </c>
      <c r="V8" s="340" t="e">
        <f t="shared" si="10"/>
        <v>#REF!</v>
      </c>
      <c r="W8" s="8" t="e">
        <f>W14*ASSUMPTIONS!$C$106</f>
        <v>#REF!</v>
      </c>
      <c r="X8" s="340" t="e">
        <f t="shared" si="11"/>
        <v>#REF!</v>
      </c>
      <c r="Y8" s="8" t="e">
        <f>Y14*ASSUMPTIONS!$C$106</f>
        <v>#REF!</v>
      </c>
      <c r="Z8" s="340" t="e">
        <f t="shared" si="12"/>
        <v>#REF!</v>
      </c>
      <c r="AA8" s="8" t="e">
        <f t="shared" si="1"/>
        <v>#REF!</v>
      </c>
      <c r="AB8" s="352" t="e">
        <f t="shared" si="13"/>
        <v>#REF!</v>
      </c>
    </row>
    <row r="9" spans="2:34" x14ac:dyDescent="0.25">
      <c r="B9" s="397" t="str">
        <f>+ASSUMPTIONS!B107</f>
        <v>DAIRY</v>
      </c>
      <c r="C9" s="8" t="e">
        <f>C14*ASSUMPTIONS!$C$107</f>
        <v>#REF!</v>
      </c>
      <c r="D9" s="340" t="e">
        <f t="shared" si="0"/>
        <v>#REF!</v>
      </c>
      <c r="E9" s="8" t="e">
        <f>E14*ASSUMPTIONS!$C$107</f>
        <v>#REF!</v>
      </c>
      <c r="F9" s="340" t="e">
        <f t="shared" si="2"/>
        <v>#REF!</v>
      </c>
      <c r="G9" s="8" t="e">
        <f>G14*ASSUMPTIONS!$C$107</f>
        <v>#REF!</v>
      </c>
      <c r="H9" s="340" t="e">
        <f t="shared" si="3"/>
        <v>#REF!</v>
      </c>
      <c r="I9" s="8" t="e">
        <f>I14*ASSUMPTIONS!$C$107</f>
        <v>#REF!</v>
      </c>
      <c r="J9" s="340" t="e">
        <f t="shared" si="4"/>
        <v>#REF!</v>
      </c>
      <c r="K9" s="8" t="e">
        <f>K14*ASSUMPTIONS!$C$107</f>
        <v>#REF!</v>
      </c>
      <c r="L9" s="340" t="e">
        <f t="shared" si="5"/>
        <v>#REF!</v>
      </c>
      <c r="M9" s="8" t="e">
        <f>M14*ASSUMPTIONS!$C$107</f>
        <v>#REF!</v>
      </c>
      <c r="N9" s="340" t="e">
        <f t="shared" si="6"/>
        <v>#REF!</v>
      </c>
      <c r="O9" s="8" t="e">
        <f>O14*ASSUMPTIONS!$C$107</f>
        <v>#REF!</v>
      </c>
      <c r="P9" s="340" t="e">
        <f t="shared" si="7"/>
        <v>#REF!</v>
      </c>
      <c r="Q9" s="8" t="e">
        <f>Q14*ASSUMPTIONS!$C$107</f>
        <v>#REF!</v>
      </c>
      <c r="R9" s="340" t="e">
        <f t="shared" si="8"/>
        <v>#REF!</v>
      </c>
      <c r="S9" s="8" t="e">
        <f>S14*ASSUMPTIONS!$C$107</f>
        <v>#REF!</v>
      </c>
      <c r="T9" s="340" t="e">
        <f t="shared" si="9"/>
        <v>#REF!</v>
      </c>
      <c r="U9" s="8" t="e">
        <f>U14*ASSUMPTIONS!$C$107</f>
        <v>#REF!</v>
      </c>
      <c r="V9" s="340" t="e">
        <f t="shared" si="10"/>
        <v>#REF!</v>
      </c>
      <c r="W9" s="8" t="e">
        <f>W14*ASSUMPTIONS!$C$107</f>
        <v>#REF!</v>
      </c>
      <c r="X9" s="340" t="e">
        <f t="shared" si="11"/>
        <v>#REF!</v>
      </c>
      <c r="Y9" s="8" t="e">
        <f>Y14*ASSUMPTIONS!$C$107</f>
        <v>#REF!</v>
      </c>
      <c r="Z9" s="340" t="e">
        <f t="shared" si="12"/>
        <v>#REF!</v>
      </c>
      <c r="AA9" s="8" t="e">
        <f t="shared" si="1"/>
        <v>#REF!</v>
      </c>
      <c r="AB9" s="352" t="e">
        <f t="shared" si="13"/>
        <v>#REF!</v>
      </c>
    </row>
    <row r="10" spans="2:34" x14ac:dyDescent="0.25">
      <c r="B10" s="397" t="str">
        <f>+ASSUMPTIONS!B108</f>
        <v>OTHER</v>
      </c>
      <c r="C10" s="8" t="e">
        <f>C14*ASSUMPTIONS!$C$108</f>
        <v>#REF!</v>
      </c>
      <c r="D10" s="340" t="e">
        <f t="shared" si="0"/>
        <v>#REF!</v>
      </c>
      <c r="E10" s="8" t="e">
        <f>E14*ASSUMPTIONS!$C$108</f>
        <v>#REF!</v>
      </c>
      <c r="F10" s="340" t="e">
        <f t="shared" si="2"/>
        <v>#REF!</v>
      </c>
      <c r="G10" s="8" t="e">
        <f>G14*ASSUMPTIONS!$C$108</f>
        <v>#REF!</v>
      </c>
      <c r="H10" s="340" t="e">
        <f t="shared" si="3"/>
        <v>#REF!</v>
      </c>
      <c r="I10" s="8" t="e">
        <f>I14*ASSUMPTIONS!$C$108</f>
        <v>#REF!</v>
      </c>
      <c r="J10" s="340" t="e">
        <f t="shared" si="4"/>
        <v>#REF!</v>
      </c>
      <c r="K10" s="8" t="e">
        <f>K14*ASSUMPTIONS!$C$108</f>
        <v>#REF!</v>
      </c>
      <c r="L10" s="340" t="e">
        <f t="shared" si="5"/>
        <v>#REF!</v>
      </c>
      <c r="M10" s="8" t="e">
        <f>M14*ASSUMPTIONS!$C$108</f>
        <v>#REF!</v>
      </c>
      <c r="N10" s="340" t="e">
        <f t="shared" si="6"/>
        <v>#REF!</v>
      </c>
      <c r="O10" s="8" t="e">
        <f>O14*ASSUMPTIONS!$C$108</f>
        <v>#REF!</v>
      </c>
      <c r="P10" s="340" t="e">
        <f t="shared" si="7"/>
        <v>#REF!</v>
      </c>
      <c r="Q10" s="8" t="e">
        <f>Q14*ASSUMPTIONS!$C$108</f>
        <v>#REF!</v>
      </c>
      <c r="R10" s="340" t="e">
        <f t="shared" si="8"/>
        <v>#REF!</v>
      </c>
      <c r="S10" s="8" t="e">
        <f>S14*ASSUMPTIONS!$C$108</f>
        <v>#REF!</v>
      </c>
      <c r="T10" s="340" t="e">
        <f t="shared" si="9"/>
        <v>#REF!</v>
      </c>
      <c r="U10" s="8" t="e">
        <f>U14*ASSUMPTIONS!$C$108</f>
        <v>#REF!</v>
      </c>
      <c r="V10" s="340" t="e">
        <f t="shared" si="10"/>
        <v>#REF!</v>
      </c>
      <c r="W10" s="8" t="e">
        <f>W14*ASSUMPTIONS!$C$108</f>
        <v>#REF!</v>
      </c>
      <c r="X10" s="340" t="e">
        <f t="shared" si="11"/>
        <v>#REF!</v>
      </c>
      <c r="Y10" s="8" t="e">
        <f>Y14*ASSUMPTIONS!$C$108</f>
        <v>#REF!</v>
      </c>
      <c r="Z10" s="340" t="e">
        <f t="shared" si="12"/>
        <v>#REF!</v>
      </c>
      <c r="AA10" s="8" t="e">
        <f t="shared" si="1"/>
        <v>#REF!</v>
      </c>
      <c r="AB10" s="352" t="e">
        <f t="shared" si="13"/>
        <v>#REF!</v>
      </c>
    </row>
    <row r="11" spans="2:34" x14ac:dyDescent="0.25">
      <c r="B11" s="397" t="str">
        <f>+ASSUMPTIONS!B109</f>
        <v>DRY &amp; CANNED GOODS</v>
      </c>
      <c r="C11" s="8" t="e">
        <f>C14*ASSUMPTIONS!$C$109</f>
        <v>#REF!</v>
      </c>
      <c r="D11" s="340" t="e">
        <f t="shared" si="0"/>
        <v>#REF!</v>
      </c>
      <c r="E11" s="8" t="e">
        <f>E14*ASSUMPTIONS!$C$109</f>
        <v>#REF!</v>
      </c>
      <c r="F11" s="340" t="e">
        <f t="shared" si="2"/>
        <v>#REF!</v>
      </c>
      <c r="G11" s="8" t="e">
        <f>G14*ASSUMPTIONS!$C$109</f>
        <v>#REF!</v>
      </c>
      <c r="H11" s="340" t="e">
        <f t="shared" si="3"/>
        <v>#REF!</v>
      </c>
      <c r="I11" s="8" t="e">
        <f>I14*ASSUMPTIONS!$C$109</f>
        <v>#REF!</v>
      </c>
      <c r="J11" s="340" t="e">
        <f t="shared" si="4"/>
        <v>#REF!</v>
      </c>
      <c r="K11" s="8" t="e">
        <f>K14*ASSUMPTIONS!$C$109</f>
        <v>#REF!</v>
      </c>
      <c r="L11" s="340" t="e">
        <f t="shared" si="5"/>
        <v>#REF!</v>
      </c>
      <c r="M11" s="8" t="e">
        <f>M14*ASSUMPTIONS!$C$109</f>
        <v>#REF!</v>
      </c>
      <c r="N11" s="340" t="e">
        <f t="shared" si="6"/>
        <v>#REF!</v>
      </c>
      <c r="O11" s="8" t="e">
        <f>O14*ASSUMPTIONS!$C$109</f>
        <v>#REF!</v>
      </c>
      <c r="P11" s="340" t="e">
        <f t="shared" si="7"/>
        <v>#REF!</v>
      </c>
      <c r="Q11" s="8" t="e">
        <f>Q14*ASSUMPTIONS!$C$109</f>
        <v>#REF!</v>
      </c>
      <c r="R11" s="340" t="e">
        <f t="shared" si="8"/>
        <v>#REF!</v>
      </c>
      <c r="S11" s="8" t="e">
        <f>S14*ASSUMPTIONS!$C$109</f>
        <v>#REF!</v>
      </c>
      <c r="T11" s="340" t="e">
        <f t="shared" si="9"/>
        <v>#REF!</v>
      </c>
      <c r="U11" s="8" t="e">
        <f>U14*ASSUMPTIONS!$C$109</f>
        <v>#REF!</v>
      </c>
      <c r="V11" s="340" t="e">
        <f t="shared" si="10"/>
        <v>#REF!</v>
      </c>
      <c r="W11" s="8" t="e">
        <f>W14*ASSUMPTIONS!$C$109</f>
        <v>#REF!</v>
      </c>
      <c r="X11" s="340" t="e">
        <f t="shared" si="11"/>
        <v>#REF!</v>
      </c>
      <c r="Y11" s="8" t="e">
        <f>Y14*ASSUMPTIONS!$C$109</f>
        <v>#REF!</v>
      </c>
      <c r="Z11" s="340" t="e">
        <f t="shared" si="12"/>
        <v>#REF!</v>
      </c>
      <c r="AA11" s="8" t="e">
        <f t="shared" si="1"/>
        <v>#REF!</v>
      </c>
      <c r="AB11" s="352" t="e">
        <f t="shared" si="13"/>
        <v>#REF!</v>
      </c>
    </row>
    <row r="12" spans="2:34" x14ac:dyDescent="0.25">
      <c r="B12" s="397"/>
      <c r="C12" s="8"/>
      <c r="D12" s="340"/>
      <c r="E12" s="8"/>
      <c r="F12" s="340"/>
      <c r="G12" s="8"/>
      <c r="H12" s="340"/>
      <c r="I12" s="8"/>
      <c r="J12" s="340"/>
      <c r="K12" s="8"/>
      <c r="L12" s="340"/>
      <c r="M12" s="8"/>
      <c r="N12" s="340"/>
      <c r="O12" s="8"/>
      <c r="P12" s="340"/>
      <c r="Q12" s="8"/>
      <c r="R12" s="340"/>
      <c r="S12" s="8"/>
      <c r="T12" s="340"/>
      <c r="U12" s="8"/>
      <c r="V12" s="340"/>
      <c r="W12" s="8"/>
      <c r="X12" s="340"/>
      <c r="Y12" s="8"/>
      <c r="Z12" s="340"/>
      <c r="AA12" s="8"/>
      <c r="AB12" s="352"/>
    </row>
    <row r="13" spans="2:34" x14ac:dyDescent="0.25">
      <c r="B13" s="397"/>
      <c r="C13" s="8"/>
      <c r="D13" s="340"/>
      <c r="E13" s="8"/>
      <c r="F13" s="340"/>
      <c r="G13" s="8"/>
      <c r="H13" s="340"/>
      <c r="I13" s="8"/>
      <c r="J13" s="340"/>
      <c r="K13" s="8"/>
      <c r="L13" s="340"/>
      <c r="M13" s="8"/>
      <c r="N13" s="340"/>
      <c r="O13" s="8"/>
      <c r="P13" s="340"/>
      <c r="Q13" s="8"/>
      <c r="R13" s="340"/>
      <c r="S13" s="8"/>
      <c r="T13" s="340"/>
      <c r="U13" s="8"/>
      <c r="V13" s="340"/>
      <c r="W13" s="8"/>
      <c r="X13" s="340"/>
      <c r="Y13" s="8"/>
      <c r="Z13" s="340"/>
      <c r="AA13" s="8"/>
      <c r="AB13" s="352"/>
    </row>
    <row r="14" spans="2:34" ht="19.5" thickBot="1" x14ac:dyDescent="0.35">
      <c r="B14" s="355" t="s">
        <v>37</v>
      </c>
      <c r="C14" s="356" t="e">
        <f>SUM(C59:C65)</f>
        <v>#REF!</v>
      </c>
      <c r="D14" s="353" t="e">
        <f t="shared" si="0"/>
        <v>#REF!</v>
      </c>
      <c r="E14" s="356" t="e">
        <f>SUM(E59:E65)</f>
        <v>#REF!</v>
      </c>
      <c r="F14" s="353" t="e">
        <f t="shared" si="2"/>
        <v>#REF!</v>
      </c>
      <c r="G14" s="356" t="e">
        <f>SUM(G59:G65)</f>
        <v>#REF!</v>
      </c>
      <c r="H14" s="353" t="e">
        <f t="shared" si="3"/>
        <v>#REF!</v>
      </c>
      <c r="I14" s="356" t="e">
        <f>SUM(I59:I65)</f>
        <v>#REF!</v>
      </c>
      <c r="J14" s="353" t="e">
        <f t="shared" si="4"/>
        <v>#REF!</v>
      </c>
      <c r="K14" s="356" t="e">
        <f>SUM(K59:K65)</f>
        <v>#REF!</v>
      </c>
      <c r="L14" s="353" t="e">
        <f t="shared" si="5"/>
        <v>#REF!</v>
      </c>
      <c r="M14" s="356" t="e">
        <f>SUM(M59:M65)</f>
        <v>#REF!</v>
      </c>
      <c r="N14" s="353" t="e">
        <f t="shared" si="6"/>
        <v>#REF!</v>
      </c>
      <c r="O14" s="356" t="e">
        <f>SUM(O59:O65)</f>
        <v>#REF!</v>
      </c>
      <c r="P14" s="353" t="e">
        <f t="shared" si="7"/>
        <v>#REF!</v>
      </c>
      <c r="Q14" s="356" t="e">
        <f>SUM(Q59:Q65)</f>
        <v>#REF!</v>
      </c>
      <c r="R14" s="353" t="e">
        <f t="shared" si="8"/>
        <v>#REF!</v>
      </c>
      <c r="S14" s="356" t="e">
        <f>SUM(S59:S65)</f>
        <v>#REF!</v>
      </c>
      <c r="T14" s="353" t="e">
        <f t="shared" si="9"/>
        <v>#REF!</v>
      </c>
      <c r="U14" s="356" t="e">
        <f>SUM(U59:U65)</f>
        <v>#REF!</v>
      </c>
      <c r="V14" s="353" t="e">
        <f t="shared" si="10"/>
        <v>#REF!</v>
      </c>
      <c r="W14" s="356" t="e">
        <f>SUM(W59:W65)</f>
        <v>#REF!</v>
      </c>
      <c r="X14" s="353" t="e">
        <f t="shared" si="11"/>
        <v>#REF!</v>
      </c>
      <c r="Y14" s="356" t="e">
        <f>SUM(Y59:Y65)</f>
        <v>#REF!</v>
      </c>
      <c r="Z14" s="353" t="e">
        <f t="shared" si="12"/>
        <v>#REF!</v>
      </c>
      <c r="AA14" s="356" t="e">
        <f>SUM(AA6:AA13)</f>
        <v>#REF!</v>
      </c>
      <c r="AB14" s="354" t="e">
        <f t="shared" si="13"/>
        <v>#REF!</v>
      </c>
      <c r="AC14" s="1"/>
    </row>
    <row r="15" spans="2:34" ht="19.5" thickBot="1" x14ac:dyDescent="0.35">
      <c r="B15" s="350"/>
      <c r="C15" s="366"/>
      <c r="D15" s="367"/>
      <c r="E15" s="366"/>
      <c r="F15" s="367"/>
      <c r="G15" s="366"/>
      <c r="H15" s="367"/>
      <c r="I15" s="366"/>
      <c r="J15" s="367"/>
      <c r="K15" s="366"/>
      <c r="L15" s="367"/>
      <c r="M15" s="366"/>
      <c r="N15" s="367"/>
      <c r="O15" s="366"/>
      <c r="P15" s="367"/>
      <c r="Q15" s="366"/>
      <c r="R15" s="367"/>
      <c r="S15" s="366"/>
      <c r="T15" s="367"/>
      <c r="U15" s="366"/>
      <c r="V15" s="367"/>
      <c r="W15" s="366"/>
      <c r="X15" s="367"/>
      <c r="Y15" s="366"/>
      <c r="Z15" s="367"/>
      <c r="AA15" s="366"/>
      <c r="AB15" s="368"/>
      <c r="AC15" s="369"/>
    </row>
    <row r="16" spans="2:34" ht="19.5" thickBot="1" x14ac:dyDescent="0.35">
      <c r="B16" s="69" t="str">
        <f>+ASSUMPTIONS!B84</f>
        <v>NON-CONSUMABLES</v>
      </c>
      <c r="C16" s="370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2"/>
      <c r="AE16"/>
      <c r="AF16"/>
      <c r="AG16"/>
      <c r="AH16"/>
    </row>
    <row r="17" spans="2:34" x14ac:dyDescent="0.25">
      <c r="B17" s="357" t="str">
        <f>+ASSUMPTIONS!B85</f>
        <v>CLEANING SUPPLIES</v>
      </c>
      <c r="C17" s="381">
        <f>+D17*C$3</f>
        <v>2096.9800703999999</v>
      </c>
      <c r="D17" s="382">
        <f>+ASSUMPTIONS!$C$85</f>
        <v>0.18</v>
      </c>
      <c r="E17" s="381">
        <f t="shared" ref="E17:E28" si="14">+F17*E$3</f>
        <v>1894.0465152000002</v>
      </c>
      <c r="F17" s="382">
        <f>+ASSUMPTIONS!$C$85</f>
        <v>0.18</v>
      </c>
      <c r="G17" s="381">
        <f t="shared" ref="G17:G28" si="15">+H17*G$3</f>
        <v>2114.3896703999999</v>
      </c>
      <c r="H17" s="382">
        <f>+ASSUMPTIONS!$C$85</f>
        <v>0.18</v>
      </c>
      <c r="I17" s="381">
        <f t="shared" ref="I17:I28" si="16">+J17*I$3</f>
        <v>2046.1835519999997</v>
      </c>
      <c r="J17" s="382">
        <f>+ASSUMPTIONS!$C$85</f>
        <v>0.18</v>
      </c>
      <c r="K17" s="381">
        <f t="shared" ref="K17:K28" si="17">+L17*K$3</f>
        <v>2131.7992704000003</v>
      </c>
      <c r="L17" s="382">
        <f>+ASSUMPTIONS!$C$85</f>
        <v>0.18</v>
      </c>
      <c r="M17" s="381">
        <f t="shared" ref="M17:M28" si="18">+N17*M$3</f>
        <v>2063.0315519999999</v>
      </c>
      <c r="N17" s="382">
        <f>+ASSUMPTIONS!$C$85</f>
        <v>0.18</v>
      </c>
      <c r="O17" s="381">
        <f t="shared" ref="O17:O28" si="19">+P17*O$3</f>
        <v>2149.2088703999998</v>
      </c>
      <c r="P17" s="382">
        <f>+ASSUMPTIONS!$C$85</f>
        <v>0.18</v>
      </c>
      <c r="Q17" s="381">
        <f t="shared" ref="Q17:Q28" si="20">+R17*Q$3</f>
        <v>2166.6184704000002</v>
      </c>
      <c r="R17" s="382">
        <f>+ASSUMPTIONS!$C$85</f>
        <v>0.18</v>
      </c>
      <c r="S17" s="381">
        <f t="shared" ref="S17:S28" si="21">+T17*S$3</f>
        <v>2096.7275519999998</v>
      </c>
      <c r="T17" s="382">
        <f>+ASSUMPTIONS!$C$85</f>
        <v>0.18</v>
      </c>
      <c r="U17" s="381">
        <f t="shared" ref="U17:U28" si="22">+V17*U$3</f>
        <v>2166.6184704000002</v>
      </c>
      <c r="V17" s="382">
        <f>+ASSUMPTIONS!$C$85</f>
        <v>0.18</v>
      </c>
      <c r="W17" s="381">
        <f t="shared" ref="W17:W28" si="23">+X17*W$3</f>
        <v>2096.7275519999998</v>
      </c>
      <c r="X17" s="382">
        <f>+ASSUMPTIONS!$C$85</f>
        <v>0.18</v>
      </c>
      <c r="Y17" s="381">
        <f t="shared" ref="Y17:Y28" si="24">+Z17*Y$3</f>
        <v>2166.6184704000002</v>
      </c>
      <c r="Z17" s="382">
        <f>+ASSUMPTIONS!$C$85</f>
        <v>0.18</v>
      </c>
      <c r="AA17" s="8">
        <f t="shared" ref="AA17:AA28" si="25">C17+E17+G17+I17+K17+M17+O17+Q17+S17+U17+W17+Y17</f>
        <v>25188.950016000003</v>
      </c>
      <c r="AB17" s="384">
        <f>AA17/$AA$3</f>
        <v>0.18000000000000005</v>
      </c>
      <c r="AC17" s="372"/>
      <c r="AE17"/>
      <c r="AF17"/>
      <c r="AG17"/>
      <c r="AH17"/>
    </row>
    <row r="18" spans="2:34" x14ac:dyDescent="0.25">
      <c r="B18" s="346" t="str">
        <f>+ASSUMPTIONS!B86</f>
        <v>PAPER SUPPLIES</v>
      </c>
      <c r="C18" s="383">
        <f t="shared" ref="C18:C28" si="26">+D18*C$3</f>
        <v>1747.4833919999999</v>
      </c>
      <c r="D18" s="394">
        <f>+ASSUMPTIONS!$C$86</f>
        <v>0.15</v>
      </c>
      <c r="E18" s="383">
        <f t="shared" si="14"/>
        <v>1578.3720960000003</v>
      </c>
      <c r="F18" s="394">
        <f>+ASSUMPTIONS!$C$86</f>
        <v>0.15</v>
      </c>
      <c r="G18" s="383">
        <f t="shared" si="15"/>
        <v>1761.9913920000001</v>
      </c>
      <c r="H18" s="394">
        <f>+ASSUMPTIONS!$C$86</f>
        <v>0.15</v>
      </c>
      <c r="I18" s="383">
        <f t="shared" si="16"/>
        <v>1705.1529599999997</v>
      </c>
      <c r="J18" s="394">
        <f>+ASSUMPTIONS!$C$86</f>
        <v>0.15</v>
      </c>
      <c r="K18" s="383">
        <f t="shared" si="17"/>
        <v>1776.4993920000002</v>
      </c>
      <c r="L18" s="394">
        <f>+ASSUMPTIONS!$C$86</f>
        <v>0.15</v>
      </c>
      <c r="M18" s="383">
        <f t="shared" si="18"/>
        <v>1719.1929599999999</v>
      </c>
      <c r="N18" s="394">
        <f>+ASSUMPTIONS!$C$86</f>
        <v>0.15</v>
      </c>
      <c r="O18" s="383">
        <f t="shared" si="19"/>
        <v>1791.0073919999998</v>
      </c>
      <c r="P18" s="394">
        <f>+ASSUMPTIONS!$C$86</f>
        <v>0.15</v>
      </c>
      <c r="Q18" s="383">
        <f t="shared" si="20"/>
        <v>1805.515392</v>
      </c>
      <c r="R18" s="394">
        <f>+ASSUMPTIONS!$C$86</f>
        <v>0.15</v>
      </c>
      <c r="S18" s="383">
        <f t="shared" si="21"/>
        <v>1747.27296</v>
      </c>
      <c r="T18" s="394">
        <f>+ASSUMPTIONS!$C$86</f>
        <v>0.15</v>
      </c>
      <c r="U18" s="383">
        <f t="shared" si="22"/>
        <v>1805.515392</v>
      </c>
      <c r="V18" s="394">
        <f>+ASSUMPTIONS!$C$86</f>
        <v>0.15</v>
      </c>
      <c r="W18" s="383">
        <f t="shared" si="23"/>
        <v>1747.27296</v>
      </c>
      <c r="X18" s="394">
        <f>+ASSUMPTIONS!$C$86</f>
        <v>0.15</v>
      </c>
      <c r="Y18" s="383">
        <f t="shared" si="24"/>
        <v>1805.515392</v>
      </c>
      <c r="Z18" s="394">
        <f>+ASSUMPTIONS!$C$86</f>
        <v>0.15</v>
      </c>
      <c r="AA18" s="8">
        <f t="shared" si="25"/>
        <v>20990.791679999998</v>
      </c>
      <c r="AB18" s="395">
        <f t="shared" ref="AB18:AB28" si="27">AA18/$AA$3</f>
        <v>0.15</v>
      </c>
      <c r="AE18"/>
      <c r="AF18"/>
      <c r="AG18"/>
      <c r="AH18"/>
    </row>
    <row r="19" spans="2:34" x14ac:dyDescent="0.25">
      <c r="B19" s="346" t="str">
        <f>+ASSUMPTIONS!B87</f>
        <v>KITCHEN EQUIP./MAINT</v>
      </c>
      <c r="C19" s="383">
        <f t="shared" si="26"/>
        <v>465.99557119999997</v>
      </c>
      <c r="D19" s="394">
        <f>+ASSUMPTIONS!$C$87</f>
        <v>0.04</v>
      </c>
      <c r="E19" s="383">
        <f t="shared" si="14"/>
        <v>420.89922560000008</v>
      </c>
      <c r="F19" s="394">
        <f>+ASSUMPTIONS!$C$87</f>
        <v>0.04</v>
      </c>
      <c r="G19" s="383">
        <f t="shared" si="15"/>
        <v>469.86437120000005</v>
      </c>
      <c r="H19" s="394">
        <f>+ASSUMPTIONS!$C$87</f>
        <v>0.04</v>
      </c>
      <c r="I19" s="383">
        <f t="shared" si="16"/>
        <v>454.70745599999998</v>
      </c>
      <c r="J19" s="394">
        <f>+ASSUMPTIONS!$C$87</f>
        <v>0.04</v>
      </c>
      <c r="K19" s="383">
        <f t="shared" si="17"/>
        <v>473.73317120000007</v>
      </c>
      <c r="L19" s="394">
        <f>+ASSUMPTIONS!$C$87</f>
        <v>0.04</v>
      </c>
      <c r="M19" s="383">
        <f t="shared" si="18"/>
        <v>458.45145599999995</v>
      </c>
      <c r="N19" s="394">
        <f>+ASSUMPTIONS!$C$87</f>
        <v>0.04</v>
      </c>
      <c r="O19" s="383">
        <f t="shared" si="19"/>
        <v>477.60197119999998</v>
      </c>
      <c r="P19" s="394">
        <f>+ASSUMPTIONS!$C$87</f>
        <v>0.04</v>
      </c>
      <c r="Q19" s="383">
        <f t="shared" si="20"/>
        <v>481.4707712</v>
      </c>
      <c r="R19" s="394">
        <f>+ASSUMPTIONS!$C$87</f>
        <v>0.04</v>
      </c>
      <c r="S19" s="383">
        <f t="shared" si="21"/>
        <v>465.93945600000001</v>
      </c>
      <c r="T19" s="394">
        <f>+ASSUMPTIONS!$C$87</f>
        <v>0.04</v>
      </c>
      <c r="U19" s="383">
        <f t="shared" si="22"/>
        <v>481.4707712</v>
      </c>
      <c r="V19" s="394">
        <f>+ASSUMPTIONS!$C$87</f>
        <v>0.04</v>
      </c>
      <c r="W19" s="383">
        <f t="shared" si="23"/>
        <v>465.93945600000001</v>
      </c>
      <c r="X19" s="394">
        <f>+ASSUMPTIONS!$C$87</f>
        <v>0.04</v>
      </c>
      <c r="Y19" s="383">
        <f t="shared" si="24"/>
        <v>481.4707712</v>
      </c>
      <c r="Z19" s="394">
        <f>+ASSUMPTIONS!$C$87</f>
        <v>0.04</v>
      </c>
      <c r="AA19" s="8">
        <f t="shared" si="25"/>
        <v>5597.5444479999996</v>
      </c>
      <c r="AB19" s="395">
        <f t="shared" si="27"/>
        <v>0.04</v>
      </c>
      <c r="AE19"/>
      <c r="AF19"/>
      <c r="AG19"/>
      <c r="AH19"/>
    </row>
    <row r="20" spans="2:34" x14ac:dyDescent="0.25">
      <c r="B20" s="346" t="str">
        <f>+ASSUMPTIONS!B88</f>
        <v>KITCHEN SUPPLIES</v>
      </c>
      <c r="C20" s="383">
        <f t="shared" si="26"/>
        <v>0</v>
      </c>
      <c r="D20" s="394">
        <f>+ASSUMPTIONS!$C$88</f>
        <v>0</v>
      </c>
      <c r="E20" s="383">
        <f t="shared" si="14"/>
        <v>0</v>
      </c>
      <c r="F20" s="394">
        <f>+ASSUMPTIONS!$C$88</f>
        <v>0</v>
      </c>
      <c r="G20" s="383">
        <f t="shared" si="15"/>
        <v>0</v>
      </c>
      <c r="H20" s="394">
        <f>+ASSUMPTIONS!$C$88</f>
        <v>0</v>
      </c>
      <c r="I20" s="383">
        <f t="shared" si="16"/>
        <v>0</v>
      </c>
      <c r="J20" s="394">
        <f>+ASSUMPTIONS!$C$88</f>
        <v>0</v>
      </c>
      <c r="K20" s="383">
        <f t="shared" si="17"/>
        <v>0</v>
      </c>
      <c r="L20" s="394">
        <f>+ASSUMPTIONS!$C$88</f>
        <v>0</v>
      </c>
      <c r="M20" s="383">
        <f t="shared" si="18"/>
        <v>0</v>
      </c>
      <c r="N20" s="394">
        <f>+ASSUMPTIONS!$C$88</f>
        <v>0</v>
      </c>
      <c r="O20" s="383">
        <f t="shared" si="19"/>
        <v>0</v>
      </c>
      <c r="P20" s="394">
        <f>+ASSUMPTIONS!$C$88</f>
        <v>0</v>
      </c>
      <c r="Q20" s="383">
        <f t="shared" si="20"/>
        <v>0</v>
      </c>
      <c r="R20" s="394">
        <f>+ASSUMPTIONS!$C$88</f>
        <v>0</v>
      </c>
      <c r="S20" s="383">
        <f t="shared" si="21"/>
        <v>0</v>
      </c>
      <c r="T20" s="394">
        <f>+ASSUMPTIONS!$C$88</f>
        <v>0</v>
      </c>
      <c r="U20" s="383">
        <f t="shared" si="22"/>
        <v>0</v>
      </c>
      <c r="V20" s="394">
        <f>+ASSUMPTIONS!$C$88</f>
        <v>0</v>
      </c>
      <c r="W20" s="383">
        <f t="shared" si="23"/>
        <v>0</v>
      </c>
      <c r="X20" s="394">
        <f>+ASSUMPTIONS!$C$88</f>
        <v>0</v>
      </c>
      <c r="Y20" s="383">
        <f t="shared" si="24"/>
        <v>0</v>
      </c>
      <c r="Z20" s="394">
        <f>+ASSUMPTIONS!$C$88</f>
        <v>0</v>
      </c>
      <c r="AA20" s="8">
        <f t="shared" si="25"/>
        <v>0</v>
      </c>
      <c r="AB20" s="395">
        <f t="shared" si="27"/>
        <v>0</v>
      </c>
      <c r="AE20"/>
      <c r="AF20"/>
      <c r="AG20"/>
      <c r="AH20"/>
    </row>
    <row r="21" spans="2:34" x14ac:dyDescent="0.25">
      <c r="B21" s="346" t="str">
        <f>+ASSUMPTIONS!B89</f>
        <v>CONSULTING DIETICIAN</v>
      </c>
      <c r="C21" s="383">
        <f t="shared" si="26"/>
        <v>582.49446399999999</v>
      </c>
      <c r="D21" s="394">
        <f>+ASSUMPTIONS!$C$89</f>
        <v>0.05</v>
      </c>
      <c r="E21" s="383">
        <f t="shared" si="14"/>
        <v>526.12403200000006</v>
      </c>
      <c r="F21" s="394">
        <f>+ASSUMPTIONS!$C$89</f>
        <v>0.05</v>
      </c>
      <c r="G21" s="383">
        <f t="shared" si="15"/>
        <v>587.33046400000001</v>
      </c>
      <c r="H21" s="394">
        <f>+ASSUMPTIONS!$C$89</f>
        <v>0.05</v>
      </c>
      <c r="I21" s="383">
        <f t="shared" si="16"/>
        <v>568.38432</v>
      </c>
      <c r="J21" s="394">
        <f>+ASSUMPTIONS!$C$89</f>
        <v>0.05</v>
      </c>
      <c r="K21" s="383">
        <f t="shared" si="17"/>
        <v>592.16646400000013</v>
      </c>
      <c r="L21" s="394">
        <f>+ASSUMPTIONS!$C$89</f>
        <v>0.05</v>
      </c>
      <c r="M21" s="383">
        <f t="shared" si="18"/>
        <v>573.06431999999995</v>
      </c>
      <c r="N21" s="394">
        <f>+ASSUMPTIONS!$C$89</f>
        <v>0.05</v>
      </c>
      <c r="O21" s="383">
        <f t="shared" si="19"/>
        <v>597.00246400000003</v>
      </c>
      <c r="P21" s="394">
        <f>+ASSUMPTIONS!$C$89</f>
        <v>0.05</v>
      </c>
      <c r="Q21" s="383">
        <f t="shared" si="20"/>
        <v>601.83846400000004</v>
      </c>
      <c r="R21" s="394">
        <f>+ASSUMPTIONS!$C$89</f>
        <v>0.05</v>
      </c>
      <c r="S21" s="383">
        <f t="shared" si="21"/>
        <v>582.42431999999997</v>
      </c>
      <c r="T21" s="394">
        <f>+ASSUMPTIONS!$C$89</f>
        <v>0.05</v>
      </c>
      <c r="U21" s="383">
        <f t="shared" si="22"/>
        <v>601.83846400000004</v>
      </c>
      <c r="V21" s="394">
        <f>+ASSUMPTIONS!$C$89</f>
        <v>0.05</v>
      </c>
      <c r="W21" s="383">
        <f t="shared" si="23"/>
        <v>582.42431999999997</v>
      </c>
      <c r="X21" s="394">
        <f>+ASSUMPTIONS!$C$89</f>
        <v>0.05</v>
      </c>
      <c r="Y21" s="383">
        <f t="shared" si="24"/>
        <v>601.83846400000004</v>
      </c>
      <c r="Z21" s="394">
        <f>+ASSUMPTIONS!$C$89</f>
        <v>0.05</v>
      </c>
      <c r="AA21" s="8">
        <f t="shared" si="25"/>
        <v>6996.9305600000016</v>
      </c>
      <c r="AB21" s="395">
        <f t="shared" si="27"/>
        <v>5.0000000000000017E-2</v>
      </c>
      <c r="AE21"/>
      <c r="AF21"/>
      <c r="AG21"/>
      <c r="AH21"/>
    </row>
    <row r="22" spans="2:34" x14ac:dyDescent="0.25">
      <c r="B22" s="346" t="str">
        <f>+ASSUMPTIONS!B90</f>
        <v>UNIFORMS</v>
      </c>
      <c r="C22" s="383">
        <f t="shared" si="26"/>
        <v>465.99557119999997</v>
      </c>
      <c r="D22" s="394">
        <f>+ASSUMPTIONS!$C$90</f>
        <v>0.04</v>
      </c>
      <c r="E22" s="383">
        <f t="shared" si="14"/>
        <v>420.89922560000008</v>
      </c>
      <c r="F22" s="394">
        <f>+ASSUMPTIONS!$C$90</f>
        <v>0.04</v>
      </c>
      <c r="G22" s="383">
        <f t="shared" si="15"/>
        <v>469.86437120000005</v>
      </c>
      <c r="H22" s="394">
        <f>+ASSUMPTIONS!$C$90</f>
        <v>0.04</v>
      </c>
      <c r="I22" s="383">
        <f t="shared" si="16"/>
        <v>454.70745599999998</v>
      </c>
      <c r="J22" s="394">
        <f>+ASSUMPTIONS!$C$90</f>
        <v>0.04</v>
      </c>
      <c r="K22" s="383">
        <f t="shared" si="17"/>
        <v>473.73317120000007</v>
      </c>
      <c r="L22" s="394">
        <f>+ASSUMPTIONS!$C$90</f>
        <v>0.04</v>
      </c>
      <c r="M22" s="383">
        <f t="shared" si="18"/>
        <v>458.45145599999995</v>
      </c>
      <c r="N22" s="394">
        <f>+ASSUMPTIONS!$C$90</f>
        <v>0.04</v>
      </c>
      <c r="O22" s="383">
        <f t="shared" si="19"/>
        <v>477.60197119999998</v>
      </c>
      <c r="P22" s="394">
        <f>+ASSUMPTIONS!$C$90</f>
        <v>0.04</v>
      </c>
      <c r="Q22" s="383">
        <f t="shared" si="20"/>
        <v>481.4707712</v>
      </c>
      <c r="R22" s="394">
        <f>+ASSUMPTIONS!$C$90</f>
        <v>0.04</v>
      </c>
      <c r="S22" s="383">
        <f t="shared" si="21"/>
        <v>465.93945600000001</v>
      </c>
      <c r="T22" s="394">
        <f>+ASSUMPTIONS!$C$90</f>
        <v>0.04</v>
      </c>
      <c r="U22" s="383">
        <f t="shared" si="22"/>
        <v>481.4707712</v>
      </c>
      <c r="V22" s="394">
        <f>+ASSUMPTIONS!$C$90</f>
        <v>0.04</v>
      </c>
      <c r="W22" s="383">
        <f t="shared" si="23"/>
        <v>465.93945600000001</v>
      </c>
      <c r="X22" s="394">
        <f>+ASSUMPTIONS!$C$90</f>
        <v>0.04</v>
      </c>
      <c r="Y22" s="383">
        <f t="shared" si="24"/>
        <v>481.4707712</v>
      </c>
      <c r="Z22" s="394">
        <f>+ASSUMPTIONS!$C$90</f>
        <v>0.04</v>
      </c>
      <c r="AA22" s="8">
        <f t="shared" si="25"/>
        <v>5597.5444479999996</v>
      </c>
      <c r="AB22" s="395">
        <f t="shared" si="27"/>
        <v>0.04</v>
      </c>
      <c r="AE22"/>
      <c r="AF22"/>
      <c r="AG22"/>
      <c r="AH22"/>
    </row>
    <row r="23" spans="2:34" x14ac:dyDescent="0.25">
      <c r="B23" s="346" t="str">
        <f>+ASSUMPTIONS!B91</f>
        <v>OFFICE EXPENSE</v>
      </c>
      <c r="C23" s="383">
        <f t="shared" si="26"/>
        <v>582.49446399999999</v>
      </c>
      <c r="D23" s="394">
        <f>+ASSUMPTIONS!$C$91</f>
        <v>0.05</v>
      </c>
      <c r="E23" s="383">
        <f t="shared" si="14"/>
        <v>526.12403200000006</v>
      </c>
      <c r="F23" s="394">
        <f>+ASSUMPTIONS!$C$91</f>
        <v>0.05</v>
      </c>
      <c r="G23" s="383">
        <f t="shared" si="15"/>
        <v>587.33046400000001</v>
      </c>
      <c r="H23" s="394">
        <f>+ASSUMPTIONS!$C$91</f>
        <v>0.05</v>
      </c>
      <c r="I23" s="383">
        <f t="shared" si="16"/>
        <v>568.38432</v>
      </c>
      <c r="J23" s="394">
        <f>+ASSUMPTIONS!$C$91</f>
        <v>0.05</v>
      </c>
      <c r="K23" s="383">
        <f t="shared" si="17"/>
        <v>592.16646400000013</v>
      </c>
      <c r="L23" s="394">
        <f>+ASSUMPTIONS!$C$91</f>
        <v>0.05</v>
      </c>
      <c r="M23" s="383">
        <f t="shared" si="18"/>
        <v>573.06431999999995</v>
      </c>
      <c r="N23" s="394">
        <f>+ASSUMPTIONS!$C$91</f>
        <v>0.05</v>
      </c>
      <c r="O23" s="383">
        <f t="shared" si="19"/>
        <v>597.00246400000003</v>
      </c>
      <c r="P23" s="394">
        <f>+ASSUMPTIONS!$C$91</f>
        <v>0.05</v>
      </c>
      <c r="Q23" s="383">
        <f t="shared" si="20"/>
        <v>601.83846400000004</v>
      </c>
      <c r="R23" s="394">
        <f>+ASSUMPTIONS!$C$91</f>
        <v>0.05</v>
      </c>
      <c r="S23" s="383">
        <f t="shared" si="21"/>
        <v>582.42431999999997</v>
      </c>
      <c r="T23" s="394">
        <f>+ASSUMPTIONS!$C$91</f>
        <v>0.05</v>
      </c>
      <c r="U23" s="383">
        <f t="shared" si="22"/>
        <v>601.83846400000004</v>
      </c>
      <c r="V23" s="394">
        <f>+ASSUMPTIONS!$C$91</f>
        <v>0.05</v>
      </c>
      <c r="W23" s="383">
        <f t="shared" si="23"/>
        <v>582.42431999999997</v>
      </c>
      <c r="X23" s="394">
        <f>+ASSUMPTIONS!$C$91</f>
        <v>0.05</v>
      </c>
      <c r="Y23" s="383">
        <f t="shared" si="24"/>
        <v>601.83846400000004</v>
      </c>
      <c r="Z23" s="394">
        <f>+ASSUMPTIONS!$C$91</f>
        <v>0.05</v>
      </c>
      <c r="AA23" s="8">
        <f t="shared" si="25"/>
        <v>6996.9305600000016</v>
      </c>
      <c r="AB23" s="395">
        <f t="shared" si="27"/>
        <v>5.0000000000000017E-2</v>
      </c>
      <c r="AE23"/>
      <c r="AF23"/>
      <c r="AG23"/>
      <c r="AH23"/>
    </row>
    <row r="24" spans="2:34" x14ac:dyDescent="0.25">
      <c r="B24" s="346" t="str">
        <f>+ASSUMPTIONS!B92</f>
        <v>PROFESSIONAL DEVELOPMENT</v>
      </c>
      <c r="C24" s="383">
        <f t="shared" si="26"/>
        <v>0</v>
      </c>
      <c r="D24" s="394">
        <f>+ASSUMPTIONS!$C$92</f>
        <v>0</v>
      </c>
      <c r="E24" s="383">
        <f t="shared" si="14"/>
        <v>0</v>
      </c>
      <c r="F24" s="394">
        <f>+ASSUMPTIONS!$C$92</f>
        <v>0</v>
      </c>
      <c r="G24" s="383">
        <f t="shared" si="15"/>
        <v>0</v>
      </c>
      <c r="H24" s="394">
        <f>+ASSUMPTIONS!$C$92</f>
        <v>0</v>
      </c>
      <c r="I24" s="383">
        <f t="shared" si="16"/>
        <v>0</v>
      </c>
      <c r="J24" s="394">
        <f>+ASSUMPTIONS!$C$92</f>
        <v>0</v>
      </c>
      <c r="K24" s="383">
        <f t="shared" si="17"/>
        <v>0</v>
      </c>
      <c r="L24" s="394">
        <f>+ASSUMPTIONS!$C$92</f>
        <v>0</v>
      </c>
      <c r="M24" s="383">
        <f t="shared" si="18"/>
        <v>0</v>
      </c>
      <c r="N24" s="394">
        <f>+ASSUMPTIONS!$C$92</f>
        <v>0</v>
      </c>
      <c r="O24" s="383">
        <f t="shared" si="19"/>
        <v>0</v>
      </c>
      <c r="P24" s="394">
        <f>+ASSUMPTIONS!$C$92</f>
        <v>0</v>
      </c>
      <c r="Q24" s="383">
        <f t="shared" si="20"/>
        <v>0</v>
      </c>
      <c r="R24" s="394">
        <f>+ASSUMPTIONS!$C$92</f>
        <v>0</v>
      </c>
      <c r="S24" s="383">
        <f t="shared" si="21"/>
        <v>0</v>
      </c>
      <c r="T24" s="394">
        <f>+ASSUMPTIONS!$C$92</f>
        <v>0</v>
      </c>
      <c r="U24" s="383">
        <f t="shared" si="22"/>
        <v>0</v>
      </c>
      <c r="V24" s="394">
        <f>+ASSUMPTIONS!$C$92</f>
        <v>0</v>
      </c>
      <c r="W24" s="383">
        <f t="shared" si="23"/>
        <v>0</v>
      </c>
      <c r="X24" s="394">
        <f>+ASSUMPTIONS!$C$92</f>
        <v>0</v>
      </c>
      <c r="Y24" s="383">
        <f t="shared" si="24"/>
        <v>0</v>
      </c>
      <c r="Z24" s="394">
        <f>+ASSUMPTIONS!$C$92</f>
        <v>0</v>
      </c>
      <c r="AA24" s="8">
        <f t="shared" si="25"/>
        <v>0</v>
      </c>
      <c r="AB24" s="395">
        <f t="shared" si="27"/>
        <v>0</v>
      </c>
      <c r="AE24"/>
      <c r="AF24"/>
      <c r="AG24"/>
      <c r="AH24"/>
    </row>
    <row r="25" spans="2:34" x14ac:dyDescent="0.25">
      <c r="B25" s="346" t="str">
        <f>+ASSUMPTIONS!B93</f>
        <v>PRINTING EXPENSES</v>
      </c>
      <c r="C25" s="383">
        <f t="shared" si="26"/>
        <v>0</v>
      </c>
      <c r="D25" s="394">
        <f>+ASSUMPTIONS!$C$93</f>
        <v>0</v>
      </c>
      <c r="E25" s="383">
        <f t="shared" si="14"/>
        <v>0</v>
      </c>
      <c r="F25" s="394">
        <f>+ASSUMPTIONS!$C$93</f>
        <v>0</v>
      </c>
      <c r="G25" s="383">
        <f t="shared" si="15"/>
        <v>0</v>
      </c>
      <c r="H25" s="394">
        <f>+ASSUMPTIONS!$C$93</f>
        <v>0</v>
      </c>
      <c r="I25" s="383">
        <f t="shared" si="16"/>
        <v>0</v>
      </c>
      <c r="J25" s="394">
        <f>+ASSUMPTIONS!$C$93</f>
        <v>0</v>
      </c>
      <c r="K25" s="383">
        <f t="shared" si="17"/>
        <v>0</v>
      </c>
      <c r="L25" s="394">
        <f>+ASSUMPTIONS!$C$93</f>
        <v>0</v>
      </c>
      <c r="M25" s="383">
        <f t="shared" si="18"/>
        <v>0</v>
      </c>
      <c r="N25" s="394">
        <f>+ASSUMPTIONS!$C$93</f>
        <v>0</v>
      </c>
      <c r="O25" s="383">
        <f t="shared" si="19"/>
        <v>0</v>
      </c>
      <c r="P25" s="394">
        <f>+ASSUMPTIONS!$C$93</f>
        <v>0</v>
      </c>
      <c r="Q25" s="383">
        <f t="shared" si="20"/>
        <v>0</v>
      </c>
      <c r="R25" s="394">
        <f>+ASSUMPTIONS!$C$93</f>
        <v>0</v>
      </c>
      <c r="S25" s="383">
        <f t="shared" si="21"/>
        <v>0</v>
      </c>
      <c r="T25" s="394">
        <f>+ASSUMPTIONS!$C$93</f>
        <v>0</v>
      </c>
      <c r="U25" s="383">
        <f t="shared" si="22"/>
        <v>0</v>
      </c>
      <c r="V25" s="394">
        <f>+ASSUMPTIONS!$C$93</f>
        <v>0</v>
      </c>
      <c r="W25" s="383">
        <f t="shared" si="23"/>
        <v>0</v>
      </c>
      <c r="X25" s="394">
        <f>+ASSUMPTIONS!$C$93</f>
        <v>0</v>
      </c>
      <c r="Y25" s="383">
        <f t="shared" si="24"/>
        <v>0</v>
      </c>
      <c r="Z25" s="394">
        <f>+ASSUMPTIONS!$C$93</f>
        <v>0</v>
      </c>
      <c r="AA25" s="8">
        <f t="shared" si="25"/>
        <v>0</v>
      </c>
      <c r="AB25" s="395">
        <f t="shared" si="27"/>
        <v>0</v>
      </c>
      <c r="AE25"/>
      <c r="AF25"/>
      <c r="AG25"/>
      <c r="AH25"/>
    </row>
    <row r="26" spans="2:34" x14ac:dyDescent="0.25">
      <c r="B26" s="346" t="str">
        <f>+ASSUMPTIONS!B94</f>
        <v>EMPLOYEE APPRECIATION</v>
      </c>
      <c r="C26" s="383">
        <f t="shared" si="26"/>
        <v>0</v>
      </c>
      <c r="D26" s="394">
        <f>+ASSUMPTIONS!$C$94</f>
        <v>0</v>
      </c>
      <c r="E26" s="383">
        <f t="shared" si="14"/>
        <v>0</v>
      </c>
      <c r="F26" s="394">
        <f>+ASSUMPTIONS!$C$94</f>
        <v>0</v>
      </c>
      <c r="G26" s="383">
        <f t="shared" si="15"/>
        <v>0</v>
      </c>
      <c r="H26" s="394">
        <f>+ASSUMPTIONS!$C$94</f>
        <v>0</v>
      </c>
      <c r="I26" s="383">
        <f t="shared" si="16"/>
        <v>0</v>
      </c>
      <c r="J26" s="394">
        <f>+ASSUMPTIONS!$C$94</f>
        <v>0</v>
      </c>
      <c r="K26" s="383">
        <f t="shared" si="17"/>
        <v>0</v>
      </c>
      <c r="L26" s="394">
        <f>+ASSUMPTIONS!$C$94</f>
        <v>0</v>
      </c>
      <c r="M26" s="383">
        <f t="shared" si="18"/>
        <v>0</v>
      </c>
      <c r="N26" s="394">
        <f>+ASSUMPTIONS!$C$94</f>
        <v>0</v>
      </c>
      <c r="O26" s="383">
        <f t="shared" si="19"/>
        <v>0</v>
      </c>
      <c r="P26" s="394">
        <f>+ASSUMPTIONS!$C$94</f>
        <v>0</v>
      </c>
      <c r="Q26" s="383">
        <f t="shared" si="20"/>
        <v>0</v>
      </c>
      <c r="R26" s="394">
        <f>+ASSUMPTIONS!$C$94</f>
        <v>0</v>
      </c>
      <c r="S26" s="383">
        <f t="shared" si="21"/>
        <v>0</v>
      </c>
      <c r="T26" s="394">
        <f>+ASSUMPTIONS!$C$94</f>
        <v>0</v>
      </c>
      <c r="U26" s="383">
        <f t="shared" si="22"/>
        <v>0</v>
      </c>
      <c r="V26" s="394">
        <f>+ASSUMPTIONS!$C$94</f>
        <v>0</v>
      </c>
      <c r="W26" s="383">
        <f t="shared" si="23"/>
        <v>0</v>
      </c>
      <c r="X26" s="394">
        <f>+ASSUMPTIONS!$C$94</f>
        <v>0</v>
      </c>
      <c r="Y26" s="383">
        <f t="shared" si="24"/>
        <v>0</v>
      </c>
      <c r="Z26" s="394">
        <f>+ASSUMPTIONS!$C$94</f>
        <v>0</v>
      </c>
      <c r="AA26" s="8">
        <f t="shared" si="25"/>
        <v>0</v>
      </c>
      <c r="AB26" s="395">
        <f t="shared" si="27"/>
        <v>0</v>
      </c>
      <c r="AE26"/>
      <c r="AF26"/>
      <c r="AG26"/>
      <c r="AH26"/>
    </row>
    <row r="27" spans="2:34" x14ac:dyDescent="0.25">
      <c r="B27" s="346" t="str">
        <f>+ASSUMPTIONS!B95</f>
        <v>CHINA, GLASSWARE, FLATWARE</v>
      </c>
      <c r="C27" s="383">
        <f t="shared" si="26"/>
        <v>232.99778559999999</v>
      </c>
      <c r="D27" s="394">
        <f>+ASSUMPTIONS!$C$95</f>
        <v>0.02</v>
      </c>
      <c r="E27" s="383">
        <f t="shared" si="14"/>
        <v>210.44961280000004</v>
      </c>
      <c r="F27" s="394">
        <f>+ASSUMPTIONS!$C$95</f>
        <v>0.02</v>
      </c>
      <c r="G27" s="383">
        <f t="shared" si="15"/>
        <v>234.93218560000003</v>
      </c>
      <c r="H27" s="394">
        <f>+ASSUMPTIONS!$C$95</f>
        <v>0.02</v>
      </c>
      <c r="I27" s="383">
        <f t="shared" si="16"/>
        <v>227.35372799999999</v>
      </c>
      <c r="J27" s="394">
        <f>+ASSUMPTIONS!$C$95</f>
        <v>0.02</v>
      </c>
      <c r="K27" s="383">
        <f t="shared" si="17"/>
        <v>236.86658560000004</v>
      </c>
      <c r="L27" s="394">
        <f>+ASSUMPTIONS!$C$95</f>
        <v>0.02</v>
      </c>
      <c r="M27" s="383">
        <f t="shared" si="18"/>
        <v>229.22572799999998</v>
      </c>
      <c r="N27" s="394">
        <f>+ASSUMPTIONS!$C$95</f>
        <v>0.02</v>
      </c>
      <c r="O27" s="383">
        <f t="shared" si="19"/>
        <v>238.80098559999999</v>
      </c>
      <c r="P27" s="394">
        <f>+ASSUMPTIONS!$C$95</f>
        <v>0.02</v>
      </c>
      <c r="Q27" s="383">
        <f t="shared" si="20"/>
        <v>240.7353856</v>
      </c>
      <c r="R27" s="394">
        <f>+ASSUMPTIONS!$C$95</f>
        <v>0.02</v>
      </c>
      <c r="S27" s="383">
        <f t="shared" si="21"/>
        <v>232.969728</v>
      </c>
      <c r="T27" s="394">
        <f>+ASSUMPTIONS!$C$95</f>
        <v>0.02</v>
      </c>
      <c r="U27" s="383">
        <f t="shared" si="22"/>
        <v>240.7353856</v>
      </c>
      <c r="V27" s="394">
        <f>+ASSUMPTIONS!$C$95</f>
        <v>0.02</v>
      </c>
      <c r="W27" s="383">
        <f t="shared" si="23"/>
        <v>232.969728</v>
      </c>
      <c r="X27" s="394">
        <f>+ASSUMPTIONS!$C$95</f>
        <v>0.02</v>
      </c>
      <c r="Y27" s="383">
        <f t="shared" si="24"/>
        <v>240.7353856</v>
      </c>
      <c r="Z27" s="394">
        <f>+ASSUMPTIONS!$C$95</f>
        <v>0.02</v>
      </c>
      <c r="AA27" s="8">
        <f t="shared" si="25"/>
        <v>2798.7722239999998</v>
      </c>
      <c r="AB27" s="395">
        <f t="shared" si="27"/>
        <v>0.02</v>
      </c>
      <c r="AE27"/>
      <c r="AF27"/>
      <c r="AG27"/>
      <c r="AH27"/>
    </row>
    <row r="28" spans="2:34" x14ac:dyDescent="0.25">
      <c r="B28" s="346" t="str">
        <f>+ASSUMPTIONS!B96</f>
        <v>PUBLICATIONS</v>
      </c>
      <c r="C28" s="383">
        <f t="shared" si="26"/>
        <v>0</v>
      </c>
      <c r="D28" s="394">
        <f>+ASSUMPTIONS!$C$96</f>
        <v>0</v>
      </c>
      <c r="E28" s="383">
        <f t="shared" si="14"/>
        <v>0</v>
      </c>
      <c r="F28" s="394">
        <f>+ASSUMPTIONS!$C$96</f>
        <v>0</v>
      </c>
      <c r="G28" s="383">
        <f t="shared" si="15"/>
        <v>0</v>
      </c>
      <c r="H28" s="394">
        <f>+ASSUMPTIONS!$C$96</f>
        <v>0</v>
      </c>
      <c r="I28" s="383">
        <f t="shared" si="16"/>
        <v>0</v>
      </c>
      <c r="J28" s="394">
        <f>+ASSUMPTIONS!$C$96</f>
        <v>0</v>
      </c>
      <c r="K28" s="383">
        <f t="shared" si="17"/>
        <v>0</v>
      </c>
      <c r="L28" s="394">
        <f>+ASSUMPTIONS!$C$96</f>
        <v>0</v>
      </c>
      <c r="M28" s="383">
        <f t="shared" si="18"/>
        <v>0</v>
      </c>
      <c r="N28" s="394">
        <f>+ASSUMPTIONS!$C$96</f>
        <v>0</v>
      </c>
      <c r="O28" s="383">
        <f t="shared" si="19"/>
        <v>0</v>
      </c>
      <c r="P28" s="394">
        <f>+ASSUMPTIONS!$C$96</f>
        <v>0</v>
      </c>
      <c r="Q28" s="383">
        <f t="shared" si="20"/>
        <v>0</v>
      </c>
      <c r="R28" s="394">
        <f>+ASSUMPTIONS!$C$96</f>
        <v>0</v>
      </c>
      <c r="S28" s="383">
        <f t="shared" si="21"/>
        <v>0</v>
      </c>
      <c r="T28" s="394">
        <f>+ASSUMPTIONS!$C$96</f>
        <v>0</v>
      </c>
      <c r="U28" s="383">
        <f t="shared" si="22"/>
        <v>0</v>
      </c>
      <c r="V28" s="394">
        <f>+ASSUMPTIONS!$C$96</f>
        <v>0</v>
      </c>
      <c r="W28" s="383">
        <f t="shared" si="23"/>
        <v>0</v>
      </c>
      <c r="X28" s="394">
        <f>+ASSUMPTIONS!$C$96</f>
        <v>0</v>
      </c>
      <c r="Y28" s="383">
        <f t="shared" si="24"/>
        <v>0</v>
      </c>
      <c r="Z28" s="394">
        <f>+ASSUMPTIONS!$C$96</f>
        <v>0</v>
      </c>
      <c r="AA28" s="8">
        <f t="shared" si="25"/>
        <v>0</v>
      </c>
      <c r="AB28" s="395">
        <f t="shared" si="27"/>
        <v>0</v>
      </c>
      <c r="AE28"/>
      <c r="AF28"/>
      <c r="AG28"/>
      <c r="AH28"/>
    </row>
    <row r="29" spans="2:34" x14ac:dyDescent="0.25">
      <c r="B29" s="346"/>
      <c r="C29" s="383"/>
      <c r="D29" s="394"/>
      <c r="E29" s="383"/>
      <c r="F29" s="380"/>
      <c r="G29" s="383"/>
      <c r="H29" s="380"/>
      <c r="I29" s="383"/>
      <c r="J29" s="380"/>
      <c r="K29" s="383"/>
      <c r="L29" s="380"/>
      <c r="M29" s="383"/>
      <c r="N29" s="380"/>
      <c r="O29" s="383"/>
      <c r="P29" s="380"/>
      <c r="Q29" s="383"/>
      <c r="R29" s="380"/>
      <c r="S29" s="383"/>
      <c r="T29" s="380"/>
      <c r="U29" s="383"/>
      <c r="V29" s="380"/>
      <c r="W29" s="383"/>
      <c r="X29" s="380"/>
      <c r="Y29" s="383"/>
      <c r="Z29" s="380"/>
      <c r="AA29" s="383"/>
      <c r="AB29" s="385"/>
      <c r="AE29"/>
      <c r="AF29"/>
      <c r="AG29"/>
      <c r="AH29"/>
    </row>
    <row r="30" spans="2:34" x14ac:dyDescent="0.25">
      <c r="B30" s="346"/>
      <c r="C30" s="383"/>
      <c r="D30" s="394"/>
      <c r="E30" s="383"/>
      <c r="F30" s="380"/>
      <c r="G30" s="383"/>
      <c r="H30" s="380"/>
      <c r="I30" s="383"/>
      <c r="J30" s="380"/>
      <c r="K30" s="383"/>
      <c r="L30" s="380"/>
      <c r="M30" s="383"/>
      <c r="N30" s="380"/>
      <c r="O30" s="383"/>
      <c r="P30" s="380"/>
      <c r="Q30" s="383"/>
      <c r="R30" s="380"/>
      <c r="S30" s="383"/>
      <c r="T30" s="380"/>
      <c r="U30" s="383"/>
      <c r="V30" s="380"/>
      <c r="W30" s="383"/>
      <c r="X30" s="380"/>
      <c r="Y30" s="383"/>
      <c r="Z30" s="380"/>
      <c r="AA30" s="383"/>
      <c r="AB30" s="385"/>
      <c r="AE30"/>
      <c r="AF30"/>
      <c r="AG30"/>
      <c r="AH30"/>
    </row>
    <row r="31" spans="2:34" x14ac:dyDescent="0.25">
      <c r="B31" s="393"/>
      <c r="C31" s="362"/>
      <c r="D31" s="394"/>
      <c r="E31" s="362"/>
      <c r="F31" s="363"/>
      <c r="G31" s="362"/>
      <c r="H31" s="363"/>
      <c r="I31" s="362"/>
      <c r="J31" s="363"/>
      <c r="K31" s="362"/>
      <c r="L31" s="363"/>
      <c r="M31" s="362"/>
      <c r="N31" s="363"/>
      <c r="O31" s="362"/>
      <c r="P31" s="363"/>
      <c r="Q31" s="362"/>
      <c r="R31" s="363"/>
      <c r="S31" s="362"/>
      <c r="T31" s="363"/>
      <c r="U31" s="362"/>
      <c r="V31" s="363"/>
      <c r="W31" s="362"/>
      <c r="X31" s="363"/>
      <c r="Y31" s="362"/>
      <c r="Z31" s="363"/>
      <c r="AA31" s="362"/>
      <c r="AB31" s="364"/>
      <c r="AE31"/>
      <c r="AF31"/>
      <c r="AG31"/>
      <c r="AH31"/>
    </row>
    <row r="32" spans="2:34" x14ac:dyDescent="0.25">
      <c r="B32" s="361"/>
      <c r="C32" s="362"/>
      <c r="D32" s="363"/>
      <c r="E32" s="362"/>
      <c r="F32" s="363"/>
      <c r="G32" s="362"/>
      <c r="H32" s="363"/>
      <c r="I32" s="362"/>
      <c r="J32" s="363"/>
      <c r="K32" s="362"/>
      <c r="L32" s="363"/>
      <c r="M32" s="362"/>
      <c r="N32" s="363"/>
      <c r="O32" s="362"/>
      <c r="P32" s="363"/>
      <c r="Q32" s="362"/>
      <c r="R32" s="363"/>
      <c r="S32" s="362"/>
      <c r="T32" s="363"/>
      <c r="U32" s="362"/>
      <c r="V32" s="363"/>
      <c r="W32" s="362"/>
      <c r="X32" s="363"/>
      <c r="Y32" s="362"/>
      <c r="Z32" s="363"/>
      <c r="AA32" s="362"/>
      <c r="AB32" s="364"/>
      <c r="AE32"/>
      <c r="AF32"/>
      <c r="AG32"/>
      <c r="AH32"/>
    </row>
    <row r="33" spans="2:34" ht="18.75" x14ac:dyDescent="0.3">
      <c r="B33" s="374" t="s">
        <v>164</v>
      </c>
      <c r="C33" s="375">
        <f>SUM(C17:C32)</f>
        <v>6174.4413184000005</v>
      </c>
      <c r="D33" s="376">
        <f>+C33/C3</f>
        <v>0.53</v>
      </c>
      <c r="E33" s="375">
        <f>SUM(E17:E32)</f>
        <v>5576.9147392000004</v>
      </c>
      <c r="F33" s="376">
        <f>+E33/E3</f>
        <v>0.52999999999999992</v>
      </c>
      <c r="G33" s="375">
        <f>SUM(G17:G32)</f>
        <v>6225.7029183999994</v>
      </c>
      <c r="H33" s="376">
        <f>+G33/G3</f>
        <v>0.52999999999999992</v>
      </c>
      <c r="I33" s="375">
        <f>SUM(I17:I32)</f>
        <v>6024.8737919999994</v>
      </c>
      <c r="J33" s="376">
        <f>+I33/I3</f>
        <v>0.53</v>
      </c>
      <c r="K33" s="375">
        <f>SUM(K17:K32)</f>
        <v>6276.964518400001</v>
      </c>
      <c r="L33" s="376">
        <f>+K33/K3</f>
        <v>0.53</v>
      </c>
      <c r="M33" s="375">
        <f>SUM(M17:M32)</f>
        <v>6074.4817919999996</v>
      </c>
      <c r="N33" s="376">
        <f>+M33/M3</f>
        <v>0.53</v>
      </c>
      <c r="O33" s="375">
        <f>SUM(O17:O32)</f>
        <v>6328.226118399999</v>
      </c>
      <c r="P33" s="376">
        <f>+O33/O3</f>
        <v>0.52999999999999992</v>
      </c>
      <c r="Q33" s="375">
        <f>SUM(Q17:Q32)</f>
        <v>6379.4877184000006</v>
      </c>
      <c r="R33" s="376">
        <f>+Q33/Q3</f>
        <v>0.53</v>
      </c>
      <c r="S33" s="375">
        <f>SUM(S17:S32)</f>
        <v>6173.6977919999999</v>
      </c>
      <c r="T33" s="376">
        <f>+S33/S3</f>
        <v>0.53</v>
      </c>
      <c r="U33" s="375">
        <f>SUM(U17:U32)</f>
        <v>6379.4877184000006</v>
      </c>
      <c r="V33" s="376">
        <f>+U33/U3</f>
        <v>0.53</v>
      </c>
      <c r="W33" s="375">
        <f>SUM(W17:W32)</f>
        <v>6173.6977919999999</v>
      </c>
      <c r="X33" s="376">
        <f>+W33/W3</f>
        <v>0.53</v>
      </c>
      <c r="Y33" s="375">
        <f>SUM(Y17:Y32)</f>
        <v>6379.4877184000006</v>
      </c>
      <c r="Z33" s="376">
        <f>+Y33/Y3</f>
        <v>0.53</v>
      </c>
      <c r="AA33" s="375">
        <f>SUM(AA17:AA32)</f>
        <v>74167.463936</v>
      </c>
      <c r="AB33" s="377">
        <f>+AA33/AA3</f>
        <v>0.53</v>
      </c>
      <c r="AC33" s="1"/>
      <c r="AE33"/>
      <c r="AF33"/>
      <c r="AG33"/>
      <c r="AH33"/>
    </row>
    <row r="34" spans="2:34" x14ac:dyDescent="0.25">
      <c r="B34" s="361"/>
      <c r="C34" s="365"/>
      <c r="D34" s="363"/>
      <c r="E34" s="365"/>
      <c r="F34" s="363"/>
      <c r="G34" s="365"/>
      <c r="H34" s="363"/>
      <c r="I34" s="365"/>
      <c r="J34" s="363"/>
      <c r="K34" s="365"/>
      <c r="L34" s="363"/>
      <c r="M34" s="365"/>
      <c r="N34" s="363"/>
      <c r="O34" s="365"/>
      <c r="P34" s="363"/>
      <c r="Q34" s="365"/>
      <c r="R34" s="363"/>
      <c r="S34" s="365"/>
      <c r="T34" s="363"/>
      <c r="U34" s="365"/>
      <c r="V34" s="363"/>
      <c r="W34" s="365"/>
      <c r="X34" s="363"/>
      <c r="Y34" s="365"/>
      <c r="Z34" s="363"/>
      <c r="AA34" s="362"/>
      <c r="AB34" s="364"/>
      <c r="AE34"/>
      <c r="AF34"/>
      <c r="AG34"/>
      <c r="AH34"/>
    </row>
    <row r="35" spans="2:34" ht="18.75" x14ac:dyDescent="0.3">
      <c r="B35" s="373" t="s">
        <v>165</v>
      </c>
      <c r="C35" s="365"/>
      <c r="D35" s="363"/>
      <c r="E35" s="365"/>
      <c r="F35" s="363"/>
      <c r="G35" s="365"/>
      <c r="H35" s="363"/>
      <c r="I35" s="365"/>
      <c r="J35" s="363"/>
      <c r="K35" s="365"/>
      <c r="L35" s="363"/>
      <c r="M35" s="365"/>
      <c r="N35" s="363"/>
      <c r="O35" s="365"/>
      <c r="P35" s="363"/>
      <c r="Q35" s="365"/>
      <c r="R35" s="363"/>
      <c r="S35" s="365"/>
      <c r="T35" s="363"/>
      <c r="U35" s="365"/>
      <c r="V35" s="363"/>
      <c r="W35" s="365"/>
      <c r="X35" s="363"/>
      <c r="Y35" s="365"/>
      <c r="Z35" s="363"/>
      <c r="AA35" s="362"/>
      <c r="AB35" s="364"/>
      <c r="AE35"/>
      <c r="AF35"/>
      <c r="AG35"/>
      <c r="AH35"/>
    </row>
    <row r="36" spans="2:34" x14ac:dyDescent="0.25">
      <c r="B36" s="378" t="s">
        <v>166</v>
      </c>
      <c r="C36" s="383">
        <f>+STAFFING!$Z$2*'Budget 2016'!C1</f>
        <v>0</v>
      </c>
      <c r="D36" s="340">
        <f t="shared" ref="D36:D43" si="28">+C36/$C$3</f>
        <v>0</v>
      </c>
      <c r="E36" s="383">
        <f>+STAFFING!$Z$2*'Budget 2016'!E1</f>
        <v>0</v>
      </c>
      <c r="F36" s="340">
        <f t="shared" ref="F36:F41" si="29">+E36/$C$3</f>
        <v>0</v>
      </c>
      <c r="G36" s="383">
        <f>+STAFFING!$Z$2*'Budget 2016'!G1</f>
        <v>0</v>
      </c>
      <c r="H36" s="340">
        <f t="shared" ref="H36:H41" si="30">+G36/$C$3</f>
        <v>0</v>
      </c>
      <c r="I36" s="383">
        <f>+STAFFING!$Z$2*'Budget 2016'!I1</f>
        <v>0</v>
      </c>
      <c r="J36" s="340">
        <f t="shared" ref="J36:J41" si="31">+I36/$C$3</f>
        <v>0</v>
      </c>
      <c r="K36" s="383">
        <f>+STAFFING!$Z$2*'Budget 2016'!K1</f>
        <v>0</v>
      </c>
      <c r="L36" s="340">
        <f t="shared" ref="L36:L41" si="32">+K36/$C$3</f>
        <v>0</v>
      </c>
      <c r="M36" s="383">
        <f>+STAFFING!$Z$2*'Budget 2016'!M1</f>
        <v>0</v>
      </c>
      <c r="N36" s="340">
        <f t="shared" ref="N36:N41" si="33">+M36/$C$3</f>
        <v>0</v>
      </c>
      <c r="O36" s="383">
        <f>+STAFFING!$Z$2*'Budget 2016'!O1</f>
        <v>0</v>
      </c>
      <c r="P36" s="340">
        <f t="shared" ref="P36:P41" si="34">+O36/$C$3</f>
        <v>0</v>
      </c>
      <c r="Q36" s="383">
        <f>+STAFFING!$Z$2*'Budget 2016'!Q1</f>
        <v>0</v>
      </c>
      <c r="R36" s="340">
        <f t="shared" ref="R36:R41" si="35">+Q36/$C$3</f>
        <v>0</v>
      </c>
      <c r="S36" s="383">
        <f>+STAFFING!$Z$2*'Budget 2016'!S1</f>
        <v>0</v>
      </c>
      <c r="T36" s="340">
        <f t="shared" ref="T36:T41" si="36">+S36/$C$3</f>
        <v>0</v>
      </c>
      <c r="U36" s="383">
        <f>+STAFFING!$Z$2*'Budget 2016'!U1</f>
        <v>0</v>
      </c>
      <c r="V36" s="340">
        <f t="shared" ref="V36:V41" si="37">+U36/$C$3</f>
        <v>0</v>
      </c>
      <c r="W36" s="383">
        <f>+STAFFING!$Z$2*'Budget 2016'!W1</f>
        <v>0</v>
      </c>
      <c r="X36" s="340">
        <f t="shared" ref="X36:X41" si="38">+W36/$C$3</f>
        <v>0</v>
      </c>
      <c r="Y36" s="383">
        <f>+STAFFING!$Z$2*'Budget 2016'!Y1</f>
        <v>0</v>
      </c>
      <c r="Z36" s="340">
        <f t="shared" ref="Z36:Z41" si="39">+Y36/$C$3</f>
        <v>0</v>
      </c>
      <c r="AA36" s="8">
        <f>C36+E36+G36+I36+K36+M36+O36+Q36+S36+U36+W36+Y36</f>
        <v>0</v>
      </c>
      <c r="AB36" s="395">
        <f>AA36/$AA$3</f>
        <v>0</v>
      </c>
      <c r="AE36"/>
      <c r="AF36"/>
      <c r="AG36"/>
      <c r="AH36"/>
    </row>
    <row r="37" spans="2:34" x14ac:dyDescent="0.25">
      <c r="B37" s="378" t="s">
        <v>167</v>
      </c>
      <c r="C37" s="383">
        <f>+STAFFING!$Z$3*'Budget 2016'!C1</f>
        <v>0</v>
      </c>
      <c r="D37" s="340">
        <f t="shared" si="28"/>
        <v>0</v>
      </c>
      <c r="E37" s="383">
        <f>+STAFFING!$Z$3*'Budget 2016'!E1</f>
        <v>0</v>
      </c>
      <c r="F37" s="340">
        <f t="shared" si="29"/>
        <v>0</v>
      </c>
      <c r="G37" s="383">
        <f>+STAFFING!$Z$3*'Budget 2016'!G1</f>
        <v>0</v>
      </c>
      <c r="H37" s="340">
        <f t="shared" si="30"/>
        <v>0</v>
      </c>
      <c r="I37" s="383">
        <f>+STAFFING!$Z$3*'Budget 2016'!I1</f>
        <v>0</v>
      </c>
      <c r="J37" s="340">
        <f t="shared" si="31"/>
        <v>0</v>
      </c>
      <c r="K37" s="383">
        <f>+STAFFING!$Z$3*'Budget 2016'!K1</f>
        <v>0</v>
      </c>
      <c r="L37" s="340">
        <f t="shared" si="32"/>
        <v>0</v>
      </c>
      <c r="M37" s="383">
        <f>+STAFFING!$Z$3*'Budget 2016'!M1</f>
        <v>0</v>
      </c>
      <c r="N37" s="340">
        <f t="shared" si="33"/>
        <v>0</v>
      </c>
      <c r="O37" s="383">
        <f>+STAFFING!$Z$3*'Budget 2016'!O1</f>
        <v>0</v>
      </c>
      <c r="P37" s="340">
        <f t="shared" si="34"/>
        <v>0</v>
      </c>
      <c r="Q37" s="383">
        <f>+STAFFING!$Z$3*'Budget 2016'!Q1</f>
        <v>0</v>
      </c>
      <c r="R37" s="340">
        <f t="shared" si="35"/>
        <v>0</v>
      </c>
      <c r="S37" s="383">
        <f>+STAFFING!$Z$3*'Budget 2016'!S1</f>
        <v>0</v>
      </c>
      <c r="T37" s="340">
        <f t="shared" si="36"/>
        <v>0</v>
      </c>
      <c r="U37" s="383">
        <f>+STAFFING!$Z$3*'Budget 2016'!U1</f>
        <v>0</v>
      </c>
      <c r="V37" s="340">
        <f t="shared" si="37"/>
        <v>0</v>
      </c>
      <c r="W37" s="383">
        <f>+STAFFING!$Z$3*'Budget 2016'!W1</f>
        <v>0</v>
      </c>
      <c r="X37" s="340">
        <f t="shared" si="38"/>
        <v>0</v>
      </c>
      <c r="Y37" s="383">
        <f>+STAFFING!$Z$3*'Budget 2016'!Y1</f>
        <v>0</v>
      </c>
      <c r="Z37" s="340">
        <f t="shared" si="39"/>
        <v>0</v>
      </c>
      <c r="AA37" s="8">
        <f t="shared" ref="AA37:AA43" si="40">C37+E37+G37+I37+K37+M37+O37+Q37+S37+U37+W37+Y37</f>
        <v>0</v>
      </c>
      <c r="AB37" s="395">
        <f t="shared" ref="AB37:AB43" si="41">AA37/$AA$3</f>
        <v>0</v>
      </c>
      <c r="AE37"/>
      <c r="AF37"/>
      <c r="AG37"/>
      <c r="AH37"/>
    </row>
    <row r="38" spans="2:34" x14ac:dyDescent="0.25">
      <c r="B38" s="378" t="s">
        <v>173</v>
      </c>
      <c r="C38" s="365"/>
      <c r="D38" s="340">
        <f t="shared" si="28"/>
        <v>0</v>
      </c>
      <c r="E38" s="365"/>
      <c r="F38" s="340">
        <f t="shared" si="29"/>
        <v>0</v>
      </c>
      <c r="G38" s="365"/>
      <c r="H38" s="340">
        <f t="shared" si="30"/>
        <v>0</v>
      </c>
      <c r="I38" s="365"/>
      <c r="J38" s="340">
        <f t="shared" si="31"/>
        <v>0</v>
      </c>
      <c r="K38" s="365"/>
      <c r="L38" s="340">
        <f t="shared" si="32"/>
        <v>0</v>
      </c>
      <c r="M38" s="365"/>
      <c r="N38" s="340">
        <f t="shared" si="33"/>
        <v>0</v>
      </c>
      <c r="O38" s="365"/>
      <c r="P38" s="340">
        <f t="shared" si="34"/>
        <v>0</v>
      </c>
      <c r="Q38" s="365"/>
      <c r="R38" s="340">
        <f t="shared" si="35"/>
        <v>0</v>
      </c>
      <c r="S38" s="365"/>
      <c r="T38" s="340">
        <f t="shared" si="36"/>
        <v>0</v>
      </c>
      <c r="U38" s="365"/>
      <c r="V38" s="340">
        <f t="shared" si="37"/>
        <v>0</v>
      </c>
      <c r="W38" s="365"/>
      <c r="X38" s="340">
        <f t="shared" si="38"/>
        <v>0</v>
      </c>
      <c r="Y38" s="365"/>
      <c r="Z38" s="340">
        <f t="shared" si="39"/>
        <v>0</v>
      </c>
      <c r="AA38" s="8">
        <f t="shared" si="40"/>
        <v>0</v>
      </c>
      <c r="AB38" s="395">
        <f t="shared" si="41"/>
        <v>0</v>
      </c>
      <c r="AE38"/>
      <c r="AF38"/>
      <c r="AG38"/>
      <c r="AH38"/>
    </row>
    <row r="39" spans="2:34" x14ac:dyDescent="0.25">
      <c r="B39" s="378" t="str">
        <f>+ASSUMPTIONS!B77</f>
        <v>STAFF INSURANCE</v>
      </c>
      <c r="C39" s="365"/>
      <c r="D39" s="340">
        <f t="shared" si="28"/>
        <v>0</v>
      </c>
      <c r="E39" s="365"/>
      <c r="F39" s="340">
        <f t="shared" si="29"/>
        <v>0</v>
      </c>
      <c r="G39" s="365"/>
      <c r="H39" s="340">
        <f t="shared" si="30"/>
        <v>0</v>
      </c>
      <c r="I39" s="365"/>
      <c r="J39" s="340">
        <f t="shared" si="31"/>
        <v>0</v>
      </c>
      <c r="K39" s="365"/>
      <c r="L39" s="340">
        <f t="shared" si="32"/>
        <v>0</v>
      </c>
      <c r="M39" s="365"/>
      <c r="N39" s="340">
        <f t="shared" si="33"/>
        <v>0</v>
      </c>
      <c r="O39" s="365"/>
      <c r="P39" s="340">
        <f t="shared" si="34"/>
        <v>0</v>
      </c>
      <c r="Q39" s="365"/>
      <c r="R39" s="340">
        <f t="shared" si="35"/>
        <v>0</v>
      </c>
      <c r="S39" s="365"/>
      <c r="T39" s="340">
        <f t="shared" si="36"/>
        <v>0</v>
      </c>
      <c r="U39" s="365"/>
      <c r="V39" s="340">
        <f t="shared" si="37"/>
        <v>0</v>
      </c>
      <c r="W39" s="365"/>
      <c r="X39" s="340">
        <f t="shared" si="38"/>
        <v>0</v>
      </c>
      <c r="Y39" s="365"/>
      <c r="Z39" s="340">
        <f t="shared" si="39"/>
        <v>0</v>
      </c>
      <c r="AA39" s="8">
        <f t="shared" si="40"/>
        <v>0</v>
      </c>
      <c r="AB39" s="395">
        <f t="shared" si="41"/>
        <v>0</v>
      </c>
      <c r="AE39"/>
      <c r="AF39"/>
      <c r="AG39"/>
      <c r="AH39"/>
    </row>
    <row r="40" spans="2:34" x14ac:dyDescent="0.25">
      <c r="B40" s="378" t="str">
        <f>+ASSUMPTIONS!B78</f>
        <v>EMPLOYEE BENEFITS</v>
      </c>
      <c r="C40" s="365"/>
      <c r="D40" s="340">
        <f t="shared" si="28"/>
        <v>0</v>
      </c>
      <c r="E40" s="365"/>
      <c r="F40" s="340">
        <f t="shared" si="29"/>
        <v>0</v>
      </c>
      <c r="G40" s="365"/>
      <c r="H40" s="340">
        <f t="shared" si="30"/>
        <v>0</v>
      </c>
      <c r="I40" s="365"/>
      <c r="J40" s="340">
        <f t="shared" si="31"/>
        <v>0</v>
      </c>
      <c r="K40" s="365"/>
      <c r="L40" s="340">
        <f t="shared" si="32"/>
        <v>0</v>
      </c>
      <c r="M40" s="365"/>
      <c r="N40" s="340">
        <f t="shared" si="33"/>
        <v>0</v>
      </c>
      <c r="O40" s="365"/>
      <c r="P40" s="340">
        <f t="shared" si="34"/>
        <v>0</v>
      </c>
      <c r="Q40" s="365"/>
      <c r="R40" s="340">
        <f t="shared" si="35"/>
        <v>0</v>
      </c>
      <c r="S40" s="365"/>
      <c r="T40" s="340">
        <f t="shared" si="36"/>
        <v>0</v>
      </c>
      <c r="U40" s="365"/>
      <c r="V40" s="340">
        <f t="shared" si="37"/>
        <v>0</v>
      </c>
      <c r="W40" s="365"/>
      <c r="X40" s="340">
        <f t="shared" si="38"/>
        <v>0</v>
      </c>
      <c r="Y40" s="365"/>
      <c r="Z40" s="340">
        <f t="shared" si="39"/>
        <v>0</v>
      </c>
      <c r="AA40" s="8">
        <f t="shared" si="40"/>
        <v>0</v>
      </c>
      <c r="AB40" s="395">
        <f t="shared" si="41"/>
        <v>0</v>
      </c>
      <c r="AE40"/>
      <c r="AF40"/>
      <c r="AG40"/>
      <c r="AH40"/>
    </row>
    <row r="41" spans="2:34" x14ac:dyDescent="0.25">
      <c r="B41" s="378" t="str">
        <f>+ASSUMPTIONS!B79</f>
        <v>NON-PRODUCTIVE FACTOR</v>
      </c>
      <c r="C41" s="383">
        <f>(C37+C36)*ASSUMPTIONS!$C$79</f>
        <v>0</v>
      </c>
      <c r="D41" s="340">
        <f t="shared" si="28"/>
        <v>0</v>
      </c>
      <c r="E41" s="383">
        <f>(E37+E36)*ASSUMPTIONS!$C$79</f>
        <v>0</v>
      </c>
      <c r="F41" s="340">
        <f t="shared" si="29"/>
        <v>0</v>
      </c>
      <c r="G41" s="383">
        <f>(G37+G36)*ASSUMPTIONS!$C$79</f>
        <v>0</v>
      </c>
      <c r="H41" s="340">
        <f t="shared" si="30"/>
        <v>0</v>
      </c>
      <c r="I41" s="383">
        <f>(I37+I36)*ASSUMPTIONS!$C$79</f>
        <v>0</v>
      </c>
      <c r="J41" s="340">
        <f t="shared" si="31"/>
        <v>0</v>
      </c>
      <c r="K41" s="383">
        <f>(K37+K36)*ASSUMPTIONS!$C$79</f>
        <v>0</v>
      </c>
      <c r="L41" s="340">
        <f t="shared" si="32"/>
        <v>0</v>
      </c>
      <c r="M41" s="383">
        <f>(M37+M36)*ASSUMPTIONS!$C$79</f>
        <v>0</v>
      </c>
      <c r="N41" s="340">
        <f t="shared" si="33"/>
        <v>0</v>
      </c>
      <c r="O41" s="383">
        <f>(O37+O36)*ASSUMPTIONS!$C$79</f>
        <v>0</v>
      </c>
      <c r="P41" s="340">
        <f t="shared" si="34"/>
        <v>0</v>
      </c>
      <c r="Q41" s="383">
        <f>(Q37+Q36)*ASSUMPTIONS!$C$79</f>
        <v>0</v>
      </c>
      <c r="R41" s="340">
        <f t="shared" si="35"/>
        <v>0</v>
      </c>
      <c r="S41" s="383">
        <f>(S37+S36)*ASSUMPTIONS!$C$79</f>
        <v>0</v>
      </c>
      <c r="T41" s="340">
        <f t="shared" si="36"/>
        <v>0</v>
      </c>
      <c r="U41" s="383">
        <f>(U37+U36)*ASSUMPTIONS!$C$79</f>
        <v>0</v>
      </c>
      <c r="V41" s="340">
        <f t="shared" si="37"/>
        <v>0</v>
      </c>
      <c r="W41" s="383">
        <f>(W37+W36)*ASSUMPTIONS!$C$79</f>
        <v>0</v>
      </c>
      <c r="X41" s="340">
        <f t="shared" si="38"/>
        <v>0</v>
      </c>
      <c r="Y41" s="383">
        <f>(Y37+Y36)*ASSUMPTIONS!$C$79</f>
        <v>0</v>
      </c>
      <c r="Z41" s="340">
        <f t="shared" si="39"/>
        <v>0</v>
      </c>
      <c r="AA41" s="8">
        <f t="shared" si="40"/>
        <v>0</v>
      </c>
      <c r="AB41" s="395">
        <f t="shared" si="41"/>
        <v>0</v>
      </c>
      <c r="AE41"/>
      <c r="AF41"/>
      <c r="AG41"/>
      <c r="AH41"/>
    </row>
    <row r="42" spans="2:34" x14ac:dyDescent="0.25">
      <c r="B42" s="378"/>
      <c r="C42" s="365"/>
      <c r="D42" s="363"/>
      <c r="E42" s="365"/>
      <c r="F42" s="363"/>
      <c r="G42" s="365"/>
      <c r="H42" s="363"/>
      <c r="I42" s="365"/>
      <c r="J42" s="363"/>
      <c r="K42" s="365"/>
      <c r="L42" s="363"/>
      <c r="M42" s="365"/>
      <c r="N42" s="363"/>
      <c r="O42" s="365"/>
      <c r="P42" s="363"/>
      <c r="Q42" s="365"/>
      <c r="R42" s="363"/>
      <c r="S42" s="365"/>
      <c r="T42" s="363"/>
      <c r="U42" s="365"/>
      <c r="V42" s="363"/>
      <c r="W42" s="365"/>
      <c r="X42" s="363"/>
      <c r="Y42" s="365"/>
      <c r="Z42" s="363"/>
      <c r="AA42" s="8"/>
      <c r="AB42" s="395"/>
      <c r="AE42"/>
      <c r="AF42"/>
      <c r="AG42"/>
      <c r="AH42"/>
    </row>
    <row r="43" spans="2:34" ht="18.75" x14ac:dyDescent="0.3">
      <c r="B43" s="379" t="s">
        <v>168</v>
      </c>
      <c r="C43" s="426">
        <f>SUM(C36:C42)</f>
        <v>0</v>
      </c>
      <c r="D43" s="340">
        <f t="shared" si="28"/>
        <v>0</v>
      </c>
      <c r="E43" s="426">
        <f>SUM(E36:E42)</f>
        <v>0</v>
      </c>
      <c r="F43" s="340">
        <f>+E43/$C$3</f>
        <v>0</v>
      </c>
      <c r="G43" s="426">
        <f>SUM(G36:G42)</f>
        <v>0</v>
      </c>
      <c r="H43" s="340">
        <f>+G43/$C$3</f>
        <v>0</v>
      </c>
      <c r="I43" s="426">
        <f>SUM(I36:I42)</f>
        <v>0</v>
      </c>
      <c r="J43" s="340">
        <f>+I43/$C$3</f>
        <v>0</v>
      </c>
      <c r="K43" s="426">
        <f>SUM(K36:K42)</f>
        <v>0</v>
      </c>
      <c r="L43" s="340">
        <f>+K43/$C$3</f>
        <v>0</v>
      </c>
      <c r="M43" s="426">
        <f>SUM(M36:M42)</f>
        <v>0</v>
      </c>
      <c r="N43" s="340">
        <f>+M43/$C$3</f>
        <v>0</v>
      </c>
      <c r="O43" s="426">
        <f>SUM(O36:O42)</f>
        <v>0</v>
      </c>
      <c r="P43" s="340">
        <f>+O43/$C$3</f>
        <v>0</v>
      </c>
      <c r="Q43" s="426">
        <f>SUM(Q36:Q42)</f>
        <v>0</v>
      </c>
      <c r="R43" s="340">
        <f>+Q43/$C$3</f>
        <v>0</v>
      </c>
      <c r="S43" s="426">
        <f>SUM(S36:S42)</f>
        <v>0</v>
      </c>
      <c r="T43" s="340">
        <f>+S43/$C$3</f>
        <v>0</v>
      </c>
      <c r="U43" s="426">
        <f>SUM(U36:U42)</f>
        <v>0</v>
      </c>
      <c r="V43" s="340">
        <f>+U43/$C$3</f>
        <v>0</v>
      </c>
      <c r="W43" s="426">
        <f>SUM(W36:W42)</f>
        <v>0</v>
      </c>
      <c r="X43" s="340">
        <f>+W43/$C$3</f>
        <v>0</v>
      </c>
      <c r="Y43" s="426">
        <f>SUM(Y36:Y42)</f>
        <v>0</v>
      </c>
      <c r="Z43" s="340">
        <f>+Y43/$C$3</f>
        <v>0</v>
      </c>
      <c r="AA43" s="8">
        <f t="shared" si="40"/>
        <v>0</v>
      </c>
      <c r="AB43" s="395">
        <f t="shared" si="41"/>
        <v>0</v>
      </c>
      <c r="AE43"/>
      <c r="AF43"/>
      <c r="AG43"/>
      <c r="AH43"/>
    </row>
    <row r="44" spans="2:34" ht="16.5" thickBot="1" x14ac:dyDescent="0.3">
      <c r="B44" s="378"/>
      <c r="C44" s="362"/>
      <c r="D44" s="363"/>
      <c r="E44" s="362"/>
      <c r="F44" s="363"/>
      <c r="G44" s="362"/>
      <c r="H44" s="363"/>
      <c r="I44" s="362"/>
      <c r="J44" s="363"/>
      <c r="K44" s="362"/>
      <c r="L44" s="363"/>
      <c r="M44" s="362"/>
      <c r="N44" s="363"/>
      <c r="O44" s="362"/>
      <c r="P44" s="363"/>
      <c r="Q44" s="362"/>
      <c r="R44" s="363"/>
      <c r="S44" s="362"/>
      <c r="T44" s="363"/>
      <c r="U44" s="362"/>
      <c r="V44" s="363"/>
      <c r="W44" s="362"/>
      <c r="X44" s="363"/>
      <c r="Y44" s="362"/>
      <c r="Z44" s="363"/>
      <c r="AA44" s="362"/>
      <c r="AB44" s="364"/>
      <c r="AE44"/>
      <c r="AF44"/>
      <c r="AG44"/>
      <c r="AH44"/>
    </row>
    <row r="45" spans="2:34" ht="19.5" thickBot="1" x14ac:dyDescent="0.35">
      <c r="B45" s="386" t="s">
        <v>57</v>
      </c>
      <c r="C45" s="387" t="e">
        <f>+C14+C33+C43</f>
        <v>#REF!</v>
      </c>
      <c r="D45" s="388" t="e">
        <f>+C45/C3</f>
        <v>#REF!</v>
      </c>
      <c r="E45" s="387" t="e">
        <f>+E14+E33+E43</f>
        <v>#REF!</v>
      </c>
      <c r="F45" s="388" t="e">
        <f>+E45/E3</f>
        <v>#REF!</v>
      </c>
      <c r="G45" s="387" t="e">
        <f>+G14+G33+G43</f>
        <v>#REF!</v>
      </c>
      <c r="H45" s="388" t="e">
        <f>+G45/G3</f>
        <v>#REF!</v>
      </c>
      <c r="I45" s="387" t="e">
        <f>+I14+I33+I43</f>
        <v>#REF!</v>
      </c>
      <c r="J45" s="388" t="e">
        <f>+I45/I3</f>
        <v>#REF!</v>
      </c>
      <c r="K45" s="387" t="e">
        <f>+K14+K33+K43</f>
        <v>#REF!</v>
      </c>
      <c r="L45" s="388" t="e">
        <f>+K45/K3</f>
        <v>#REF!</v>
      </c>
      <c r="M45" s="387" t="e">
        <f>+M14+M33+M43</f>
        <v>#REF!</v>
      </c>
      <c r="N45" s="388" t="e">
        <f>+M45/M3</f>
        <v>#REF!</v>
      </c>
      <c r="O45" s="387" t="e">
        <f>+O14+O33+O43</f>
        <v>#REF!</v>
      </c>
      <c r="P45" s="388" t="e">
        <f>+O45/O3</f>
        <v>#REF!</v>
      </c>
      <c r="Q45" s="387" t="e">
        <f>+Q14+Q33+Q43</f>
        <v>#REF!</v>
      </c>
      <c r="R45" s="388" t="e">
        <f>+Q45/Q3</f>
        <v>#REF!</v>
      </c>
      <c r="S45" s="387" t="e">
        <f>+S14+S33+S43</f>
        <v>#REF!</v>
      </c>
      <c r="T45" s="388" t="e">
        <f>+S45/S3</f>
        <v>#REF!</v>
      </c>
      <c r="U45" s="387" t="e">
        <f>+U14+U33+U43</f>
        <v>#REF!</v>
      </c>
      <c r="V45" s="388" t="e">
        <f>+U45/U3</f>
        <v>#REF!</v>
      </c>
      <c r="W45" s="387" t="e">
        <f>+W14+W33+W43</f>
        <v>#REF!</v>
      </c>
      <c r="X45" s="388" t="e">
        <f>+W45/W3</f>
        <v>#REF!</v>
      </c>
      <c r="Y45" s="387" t="e">
        <f>+Y14+Y33+Y43</f>
        <v>#REF!</v>
      </c>
      <c r="Z45" s="388" t="e">
        <f>+Y45/Y3</f>
        <v>#REF!</v>
      </c>
      <c r="AA45" s="387" t="e">
        <f>+AA14+AA33+AA43</f>
        <v>#REF!</v>
      </c>
      <c r="AB45" s="388" t="e">
        <f>+AA45/AA3</f>
        <v>#REF!</v>
      </c>
      <c r="AC45" s="1"/>
      <c r="AE45"/>
      <c r="AF45"/>
      <c r="AG45"/>
      <c r="AH45"/>
    </row>
    <row r="46" spans="2:34" x14ac:dyDescent="0.25">
      <c r="AE46"/>
      <c r="AF46"/>
      <c r="AG46"/>
      <c r="AH46"/>
    </row>
    <row r="47" spans="2:34" ht="16.5" thickBot="1" x14ac:dyDescent="0.3"/>
    <row r="48" spans="2:34" ht="19.5" thickBot="1" x14ac:dyDescent="0.35">
      <c r="B48" s="326" t="s">
        <v>63</v>
      </c>
      <c r="C48" s="327"/>
      <c r="D48" s="328"/>
      <c r="E48" s="329"/>
      <c r="F48" s="329"/>
      <c r="G48" s="329"/>
      <c r="H48" s="329"/>
      <c r="I48" s="330"/>
      <c r="J48" s="331"/>
    </row>
    <row r="49" spans="2:250" ht="19.5" thickBot="1" x14ac:dyDescent="0.35">
      <c r="B49" s="389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</row>
    <row r="50" spans="2:250" x14ac:dyDescent="0.25">
      <c r="B50" s="46" t="s">
        <v>65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6"/>
    </row>
    <row r="51" spans="2:250" x14ac:dyDescent="0.25">
      <c r="B51" s="40" t="str">
        <f>+ASSUMPTIONS!B45</f>
        <v>IL BREAKFAST</v>
      </c>
      <c r="C51" s="16">
        <f>+ASSUMPTIONS!D45</f>
        <v>23</v>
      </c>
      <c r="D51" s="16"/>
      <c r="E51" s="16">
        <f>+ASSUMPTIONS!E45</f>
        <v>23</v>
      </c>
      <c r="F51" s="16"/>
      <c r="G51" s="16">
        <f>+ASSUMPTIONS!F45</f>
        <v>23</v>
      </c>
      <c r="H51" s="16"/>
      <c r="I51" s="16">
        <f>+ASSUMPTIONS!G45</f>
        <v>23</v>
      </c>
      <c r="J51" s="16"/>
      <c r="K51" s="16">
        <f>+ASSUMPTIONS!H45</f>
        <v>23</v>
      </c>
      <c r="L51" s="16"/>
      <c r="M51" s="16">
        <f>+ASSUMPTIONS!I45</f>
        <v>23</v>
      </c>
      <c r="N51" s="16"/>
      <c r="O51" s="16">
        <f>+ASSUMPTIONS!J45</f>
        <v>23</v>
      </c>
      <c r="P51" s="16"/>
      <c r="Q51" s="16">
        <f>+ASSUMPTIONS!K45</f>
        <v>23</v>
      </c>
      <c r="R51" s="16"/>
      <c r="S51" s="16">
        <f>+ASSUMPTIONS!L45</f>
        <v>23</v>
      </c>
      <c r="T51" s="16"/>
      <c r="U51" s="16">
        <f>+ASSUMPTIONS!M45</f>
        <v>23</v>
      </c>
      <c r="V51" s="16"/>
      <c r="W51" s="16">
        <f>+ASSUMPTIONS!N45</f>
        <v>23</v>
      </c>
      <c r="X51" s="16"/>
      <c r="Y51" s="15">
        <f>+ASSUMPTIONS!O45</f>
        <v>23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</row>
    <row r="52" spans="2:250" x14ac:dyDescent="0.25">
      <c r="B52" s="40" t="e">
        <f>+ASSUMPTIONS!#REF!</f>
        <v>#REF!</v>
      </c>
      <c r="C52" s="16" t="e">
        <f>+ASSUMPTIONS!#REF!</f>
        <v>#REF!</v>
      </c>
      <c r="D52" s="16"/>
      <c r="E52" s="16" t="e">
        <f>+ASSUMPTIONS!#REF!</f>
        <v>#REF!</v>
      </c>
      <c r="F52" s="16"/>
      <c r="G52" s="16" t="e">
        <f>+ASSUMPTIONS!#REF!</f>
        <v>#REF!</v>
      </c>
      <c r="H52" s="16"/>
      <c r="I52" s="16" t="e">
        <f>+ASSUMPTIONS!#REF!</f>
        <v>#REF!</v>
      </c>
      <c r="J52" s="16"/>
      <c r="K52" s="16" t="e">
        <f>+ASSUMPTIONS!#REF!</f>
        <v>#REF!</v>
      </c>
      <c r="L52" s="16"/>
      <c r="M52" s="16" t="e">
        <f>+ASSUMPTIONS!#REF!</f>
        <v>#REF!</v>
      </c>
      <c r="N52" s="16"/>
      <c r="O52" s="16" t="e">
        <f>+ASSUMPTIONS!#REF!</f>
        <v>#REF!</v>
      </c>
      <c r="P52" s="16"/>
      <c r="Q52" s="16" t="e">
        <f>+ASSUMPTIONS!#REF!</f>
        <v>#REF!</v>
      </c>
      <c r="R52" s="16"/>
      <c r="S52" s="16" t="e">
        <f>+ASSUMPTIONS!#REF!</f>
        <v>#REF!</v>
      </c>
      <c r="T52" s="16"/>
      <c r="U52" s="16" t="e">
        <f>+ASSUMPTIONS!#REF!</f>
        <v>#REF!</v>
      </c>
      <c r="V52" s="16"/>
      <c r="W52" s="16" t="e">
        <f>+ASSUMPTIONS!#REF!</f>
        <v>#REF!</v>
      </c>
      <c r="X52" s="16"/>
      <c r="Y52" s="15" t="e">
        <f>+ASSUMPTIONS!#REF!</f>
        <v>#REF!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</row>
    <row r="53" spans="2:250" x14ac:dyDescent="0.25">
      <c r="B53" s="40" t="e">
        <f>+ASSUMPTIONS!#REF!</f>
        <v>#REF!</v>
      </c>
      <c r="C53" s="16" t="e">
        <f>+ASSUMPTIONS!#REF!</f>
        <v>#REF!</v>
      </c>
      <c r="D53" s="16"/>
      <c r="E53" s="16" t="e">
        <f>+ASSUMPTIONS!#REF!</f>
        <v>#REF!</v>
      </c>
      <c r="F53" s="16"/>
      <c r="G53" s="16" t="e">
        <f>+ASSUMPTIONS!#REF!</f>
        <v>#REF!</v>
      </c>
      <c r="H53" s="16"/>
      <c r="I53" s="16" t="e">
        <f>+ASSUMPTIONS!#REF!</f>
        <v>#REF!</v>
      </c>
      <c r="J53" s="16"/>
      <c r="K53" s="16" t="e">
        <f>+ASSUMPTIONS!#REF!</f>
        <v>#REF!</v>
      </c>
      <c r="L53" s="16"/>
      <c r="M53" s="16" t="e">
        <f>+ASSUMPTIONS!#REF!</f>
        <v>#REF!</v>
      </c>
      <c r="N53" s="16"/>
      <c r="O53" s="16" t="e">
        <f>+ASSUMPTIONS!#REF!</f>
        <v>#REF!</v>
      </c>
      <c r="P53" s="16"/>
      <c r="Q53" s="16" t="e">
        <f>+ASSUMPTIONS!#REF!</f>
        <v>#REF!</v>
      </c>
      <c r="R53" s="16"/>
      <c r="S53" s="16" t="e">
        <f>+ASSUMPTIONS!#REF!</f>
        <v>#REF!</v>
      </c>
      <c r="T53" s="16"/>
      <c r="U53" s="16" t="e">
        <f>+ASSUMPTIONS!#REF!</f>
        <v>#REF!</v>
      </c>
      <c r="V53" s="16"/>
      <c r="W53" s="16" t="e">
        <f>+ASSUMPTIONS!#REF!</f>
        <v>#REF!</v>
      </c>
      <c r="X53" s="16"/>
      <c r="Y53" s="15" t="e">
        <f>+ASSUMPTIONS!#REF!</f>
        <v>#REF!</v>
      </c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</row>
    <row r="54" spans="2:250" x14ac:dyDescent="0.25">
      <c r="B54" s="40" t="e">
        <f>+ASSUMPTIONS!#REF!</f>
        <v>#REF!</v>
      </c>
      <c r="C54" s="16" t="e">
        <f>+ASSUMPTIONS!#REF!</f>
        <v>#REF!</v>
      </c>
      <c r="D54" s="16"/>
      <c r="E54" s="16" t="e">
        <f>+ASSUMPTIONS!#REF!</f>
        <v>#REF!</v>
      </c>
      <c r="F54" s="16"/>
      <c r="G54" s="16" t="e">
        <f>+ASSUMPTIONS!#REF!</f>
        <v>#REF!</v>
      </c>
      <c r="H54" s="16"/>
      <c r="I54" s="16" t="e">
        <f>+ASSUMPTIONS!#REF!</f>
        <v>#REF!</v>
      </c>
      <c r="J54" s="16"/>
      <c r="K54" s="16" t="e">
        <f>+ASSUMPTIONS!#REF!</f>
        <v>#REF!</v>
      </c>
      <c r="L54" s="16"/>
      <c r="M54" s="16" t="e">
        <f>+ASSUMPTIONS!#REF!</f>
        <v>#REF!</v>
      </c>
      <c r="N54" s="16"/>
      <c r="O54" s="16" t="e">
        <f>+ASSUMPTIONS!#REF!</f>
        <v>#REF!</v>
      </c>
      <c r="P54" s="16"/>
      <c r="Q54" s="16" t="e">
        <f>+ASSUMPTIONS!#REF!</f>
        <v>#REF!</v>
      </c>
      <c r="R54" s="16"/>
      <c r="S54" s="16" t="e">
        <f>+ASSUMPTIONS!#REF!</f>
        <v>#REF!</v>
      </c>
      <c r="T54" s="16"/>
      <c r="U54" s="16" t="e">
        <f>+ASSUMPTIONS!#REF!</f>
        <v>#REF!</v>
      </c>
      <c r="V54" s="16"/>
      <c r="W54" s="16" t="e">
        <f>+ASSUMPTIONS!#REF!</f>
        <v>#REF!</v>
      </c>
      <c r="X54" s="16"/>
      <c r="Y54" s="15" t="e">
        <f>+ASSUMPTIONS!#REF!</f>
        <v>#REF!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</row>
    <row r="55" spans="2:250" x14ac:dyDescent="0.25">
      <c r="B55" s="40" t="e">
        <f>+ASSUMPTIONS!#REF!</f>
        <v>#REF!</v>
      </c>
      <c r="C55" s="16" t="e">
        <f>+ASSUMPTIONS!#REF!</f>
        <v>#REF!</v>
      </c>
      <c r="D55" s="16"/>
      <c r="E55" s="16" t="e">
        <f>+ASSUMPTIONS!#REF!</f>
        <v>#REF!</v>
      </c>
      <c r="F55" s="16"/>
      <c r="G55" s="16" t="e">
        <f>+ASSUMPTIONS!#REF!</f>
        <v>#REF!</v>
      </c>
      <c r="H55" s="16"/>
      <c r="I55" s="16" t="e">
        <f>+ASSUMPTIONS!#REF!</f>
        <v>#REF!</v>
      </c>
      <c r="J55" s="16"/>
      <c r="K55" s="16" t="e">
        <f>+ASSUMPTIONS!#REF!</f>
        <v>#REF!</v>
      </c>
      <c r="L55" s="16"/>
      <c r="M55" s="16" t="e">
        <f>+ASSUMPTIONS!#REF!</f>
        <v>#REF!</v>
      </c>
      <c r="N55" s="16"/>
      <c r="O55" s="16" t="e">
        <f>+ASSUMPTIONS!#REF!</f>
        <v>#REF!</v>
      </c>
      <c r="P55" s="16"/>
      <c r="Q55" s="16" t="e">
        <f>+ASSUMPTIONS!#REF!</f>
        <v>#REF!</v>
      </c>
      <c r="R55" s="16"/>
      <c r="S55" s="16" t="e">
        <f>+ASSUMPTIONS!#REF!</f>
        <v>#REF!</v>
      </c>
      <c r="T55" s="16"/>
      <c r="U55" s="16" t="e">
        <f>+ASSUMPTIONS!#REF!</f>
        <v>#REF!</v>
      </c>
      <c r="V55" s="16"/>
      <c r="W55" s="16" t="e">
        <f>+ASSUMPTIONS!#REF!</f>
        <v>#REF!</v>
      </c>
      <c r="X55" s="16"/>
      <c r="Y55" s="15" t="e">
        <f>+ASSUMPTIONS!#REF!</f>
        <v>#REF!</v>
      </c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</row>
    <row r="56" spans="2:250" x14ac:dyDescent="0.25">
      <c r="B56" s="40">
        <f>+ASSUMPTIONS!B54</f>
        <v>0</v>
      </c>
      <c r="C56" s="16">
        <f>+ASSUMPTIONS!D54</f>
        <v>3.5</v>
      </c>
      <c r="D56" s="16"/>
      <c r="E56" s="16">
        <f>+ASSUMPTIONS!E54</f>
        <v>3.5</v>
      </c>
      <c r="F56" s="16"/>
      <c r="G56" s="16">
        <f>+ASSUMPTIONS!F54</f>
        <v>3.5</v>
      </c>
      <c r="H56" s="16"/>
      <c r="I56" s="16">
        <f>+ASSUMPTIONS!G54</f>
        <v>3.5</v>
      </c>
      <c r="J56" s="16"/>
      <c r="K56" s="16">
        <f>+ASSUMPTIONS!H54</f>
        <v>3.5</v>
      </c>
      <c r="L56" s="16"/>
      <c r="M56" s="16">
        <f>+ASSUMPTIONS!I54</f>
        <v>3.5</v>
      </c>
      <c r="N56" s="16"/>
      <c r="O56" s="16">
        <f>+ASSUMPTIONS!J54</f>
        <v>3.5</v>
      </c>
      <c r="P56" s="16"/>
      <c r="Q56" s="16">
        <f>+ASSUMPTIONS!K54</f>
        <v>3.5</v>
      </c>
      <c r="R56" s="16"/>
      <c r="S56" s="16">
        <f>+ASSUMPTIONS!L54</f>
        <v>3.5</v>
      </c>
      <c r="T56" s="16"/>
      <c r="U56" s="16">
        <f>+ASSUMPTIONS!M54</f>
        <v>3.5</v>
      </c>
      <c r="V56" s="16"/>
      <c r="W56" s="16">
        <f>+ASSUMPTIONS!N54</f>
        <v>3.5</v>
      </c>
      <c r="X56" s="16"/>
      <c r="Y56" s="15">
        <f>+ASSUMPTIONS!O54</f>
        <v>3.5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</row>
    <row r="57" spans="2:250" ht="16.5" thickBot="1" x14ac:dyDescent="0.3">
      <c r="B57" s="43"/>
      <c r="C57" s="391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5"/>
    </row>
    <row r="58" spans="2:250" x14ac:dyDescent="0.25">
      <c r="B58" s="46" t="s">
        <v>28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6"/>
    </row>
    <row r="59" spans="2:250" x14ac:dyDescent="0.25">
      <c r="B59" s="47" t="str">
        <f>+'MONTHLY MEAL COUNTS'!B6</f>
        <v>TOTAL IL RESIDENTS</v>
      </c>
      <c r="C59" s="8">
        <f>+C51*'MONTHLY MEAL COUNTS'!C6</f>
        <v>196420.6624</v>
      </c>
      <c r="D59" s="8"/>
      <c r="E59" s="8">
        <f>+E51*'MONTHLY MEAL COUNTS'!D6</f>
        <v>177412.21120000002</v>
      </c>
      <c r="F59" s="8"/>
      <c r="G59" s="8">
        <f>+G51*'MONTHLY MEAL COUNTS'!E6</f>
        <v>196420.6624</v>
      </c>
      <c r="H59" s="8"/>
      <c r="I59" s="8">
        <f>+I51*'MONTHLY MEAL COUNTS'!F6</f>
        <v>190084.51199999999</v>
      </c>
      <c r="J59" s="8"/>
      <c r="K59" s="8">
        <f>+K51*'MONTHLY MEAL COUNTS'!G6</f>
        <v>196420.6624</v>
      </c>
      <c r="L59" s="8"/>
      <c r="M59" s="8">
        <f>+M51*'MONTHLY MEAL COUNTS'!H6</f>
        <v>190084.51199999999</v>
      </c>
      <c r="N59" s="8"/>
      <c r="O59" s="8">
        <f>+O51*'MONTHLY MEAL COUNTS'!I6</f>
        <v>196420.6624</v>
      </c>
      <c r="P59" s="8"/>
      <c r="Q59" s="8">
        <f>+Q51*'MONTHLY MEAL COUNTS'!J6</f>
        <v>196420.6624</v>
      </c>
      <c r="R59" s="8"/>
      <c r="S59" s="8">
        <f>+S51*'MONTHLY MEAL COUNTS'!K6</f>
        <v>190084.51199999999</v>
      </c>
      <c r="T59" s="8"/>
      <c r="U59" s="8">
        <f>+U51*'MONTHLY MEAL COUNTS'!L6</f>
        <v>196420.6624</v>
      </c>
      <c r="V59" s="8"/>
      <c r="W59" s="8">
        <f>+W51*'MONTHLY MEAL COUNTS'!M6</f>
        <v>190084.51199999999</v>
      </c>
      <c r="X59" s="8"/>
      <c r="Y59" s="48">
        <f>+Y51*'MONTHLY MEAL COUNTS'!N6</f>
        <v>196420.6624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</row>
    <row r="60" spans="2:250" x14ac:dyDescent="0.25">
      <c r="B60" s="40" t="str">
        <f>+'MONTHLY MEAL COUNTS'!B7</f>
        <v>TOTAL SNF RESIDENTS</v>
      </c>
      <c r="C60" s="8" t="e">
        <f>+C52*'MONTHLY MEAL COUNTS'!C7</f>
        <v>#REF!</v>
      </c>
      <c r="D60" s="8"/>
      <c r="E60" s="8" t="e">
        <f>+E52*'MONTHLY MEAL COUNTS'!E7</f>
        <v>#REF!</v>
      </c>
      <c r="F60" s="8"/>
      <c r="G60" s="8" t="e">
        <f>+G52*'MONTHLY MEAL COUNTS'!E7</f>
        <v>#REF!</v>
      </c>
      <c r="H60" s="8"/>
      <c r="I60" s="8" t="e">
        <f>+I52*'MONTHLY MEAL COUNTS'!F7</f>
        <v>#REF!</v>
      </c>
      <c r="J60" s="8"/>
      <c r="K60" s="8" t="e">
        <f>+K52*'MONTHLY MEAL COUNTS'!G7</f>
        <v>#REF!</v>
      </c>
      <c r="L60" s="8"/>
      <c r="M60" s="8" t="e">
        <f>+M52*'MONTHLY MEAL COUNTS'!H7</f>
        <v>#REF!</v>
      </c>
      <c r="N60" s="8"/>
      <c r="O60" s="8" t="e">
        <f>+O52*'MONTHLY MEAL COUNTS'!I7</f>
        <v>#REF!</v>
      </c>
      <c r="P60" s="8"/>
      <c r="Q60" s="8" t="e">
        <f>+Q52*'MONTHLY MEAL COUNTS'!J7</f>
        <v>#REF!</v>
      </c>
      <c r="R60" s="8"/>
      <c r="S60" s="8" t="e">
        <f>+S52*'MONTHLY MEAL COUNTS'!K7</f>
        <v>#REF!</v>
      </c>
      <c r="T60" s="8"/>
      <c r="U60" s="8" t="e">
        <f>+U52*'MONTHLY MEAL COUNTS'!L7</f>
        <v>#REF!</v>
      </c>
      <c r="V60" s="8"/>
      <c r="W60" s="8" t="e">
        <f>+W52*'MONTHLY MEAL COUNTS'!M7</f>
        <v>#REF!</v>
      </c>
      <c r="X60" s="8"/>
      <c r="Y60" s="48" t="e">
        <f>+Y52*'MONTHLY MEAL COUNTS'!N7</f>
        <v>#REF!</v>
      </c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</row>
    <row r="61" spans="2:250" x14ac:dyDescent="0.25">
      <c r="B61" s="40" t="str">
        <f>+'MONTHLY MEAL COUNTS'!B8</f>
        <v>TOTAL AL RESIDENTS</v>
      </c>
      <c r="C61" s="8" t="e">
        <f>+C52*'MONTHLY MEAL COUNTS'!C8</f>
        <v>#REF!</v>
      </c>
      <c r="D61" s="8"/>
      <c r="E61" s="8" t="e">
        <f>+E52*'MONTHLY MEAL COUNTS'!E8</f>
        <v>#REF!</v>
      </c>
      <c r="F61" s="8"/>
      <c r="G61" s="8" t="e">
        <f>+G52*'MONTHLY MEAL COUNTS'!E8</f>
        <v>#REF!</v>
      </c>
      <c r="H61" s="8"/>
      <c r="I61" s="8" t="e">
        <f>+I52*'MONTHLY MEAL COUNTS'!F8</f>
        <v>#REF!</v>
      </c>
      <c r="J61" s="8"/>
      <c r="K61" s="8" t="e">
        <f>+K52*'MONTHLY MEAL COUNTS'!G8</f>
        <v>#REF!</v>
      </c>
      <c r="L61" s="8"/>
      <c r="M61" s="8" t="e">
        <f>+M52*'MONTHLY MEAL COUNTS'!H8</f>
        <v>#REF!</v>
      </c>
      <c r="N61" s="8"/>
      <c r="O61" s="8" t="e">
        <f>+O52*'MONTHLY MEAL COUNTS'!I8</f>
        <v>#REF!</v>
      </c>
      <c r="P61" s="8"/>
      <c r="Q61" s="8" t="e">
        <f>+Q52*'MONTHLY MEAL COUNTS'!J8</f>
        <v>#REF!</v>
      </c>
      <c r="R61" s="8"/>
      <c r="S61" s="8" t="e">
        <f>+S52*'MONTHLY MEAL COUNTS'!K8</f>
        <v>#REF!</v>
      </c>
      <c r="T61" s="8"/>
      <c r="U61" s="8" t="e">
        <f>+U52*'MONTHLY MEAL COUNTS'!L8</f>
        <v>#REF!</v>
      </c>
      <c r="V61" s="8"/>
      <c r="W61" s="8" t="e">
        <f>+W52*'MONTHLY MEAL COUNTS'!M8</f>
        <v>#REF!</v>
      </c>
      <c r="X61" s="8"/>
      <c r="Y61" s="48" t="e">
        <f>+Y52*'MONTHLY MEAL COUNTS'!N8</f>
        <v>#REF!</v>
      </c>
      <c r="Z61" s="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</row>
    <row r="62" spans="2:250" x14ac:dyDescent="0.25">
      <c r="B62" s="7" t="s">
        <v>198</v>
      </c>
      <c r="C62" s="8" t="e">
        <f>(C53*ASSUMPTIONS!D27)*'Budget 2016'!C1</f>
        <v>#REF!</v>
      </c>
      <c r="D62" s="8"/>
      <c r="E62" s="8" t="e">
        <f>(E53*ASSUMPTIONS!E27)*'Budget 2016'!E1</f>
        <v>#REF!</v>
      </c>
      <c r="F62" s="8"/>
      <c r="G62" s="8" t="e">
        <f>(G53*ASSUMPTIONS!F27)*'Budget 2016'!G1</f>
        <v>#REF!</v>
      </c>
      <c r="H62" s="8"/>
      <c r="I62" s="8" t="e">
        <f>(I53*ASSUMPTIONS!G27)*'Budget 2016'!I1</f>
        <v>#REF!</v>
      </c>
      <c r="J62" s="8"/>
      <c r="K62" s="8" t="e">
        <f>(K53*ASSUMPTIONS!H27)*'Budget 2016'!K1</f>
        <v>#REF!</v>
      </c>
      <c r="L62" s="8"/>
      <c r="M62" s="8" t="e">
        <f>(M53*ASSUMPTIONS!I27)*'Budget 2016'!M1</f>
        <v>#REF!</v>
      </c>
      <c r="N62" s="8"/>
      <c r="O62" s="8" t="e">
        <f>(O53*ASSUMPTIONS!J27)*'Budget 2016'!O1</f>
        <v>#REF!</v>
      </c>
      <c r="P62" s="8"/>
      <c r="Q62" s="8" t="e">
        <f>(Q53*ASSUMPTIONS!K27)*'Budget 2016'!Q1</f>
        <v>#REF!</v>
      </c>
      <c r="R62" s="8"/>
      <c r="S62" s="8" t="e">
        <f>(S53*ASSUMPTIONS!L27)*'Budget 2016'!S1</f>
        <v>#REF!</v>
      </c>
      <c r="T62" s="8"/>
      <c r="U62" s="8" t="e">
        <f>(U53*ASSUMPTIONS!M27)*'Budget 2016'!U1</f>
        <v>#REF!</v>
      </c>
      <c r="V62" s="8"/>
      <c r="W62" s="8" t="e">
        <f>(W53*ASSUMPTIONS!N27)*'Budget 2016'!W1</f>
        <v>#REF!</v>
      </c>
      <c r="X62" s="8"/>
      <c r="Y62" s="8" t="e">
        <f>(Y53*ASSUMPTIONS!O27)*'Budget 2016'!Y1</f>
        <v>#REF!</v>
      </c>
      <c r="Z62" s="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</row>
    <row r="63" spans="2:250" x14ac:dyDescent="0.25">
      <c r="B63" s="40" t="e">
        <f>+B54</f>
        <v>#REF!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48"/>
      <c r="Z63" s="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</row>
    <row r="64" spans="2:250" x14ac:dyDescent="0.25">
      <c r="B64" s="47" t="str">
        <f>+'MONTHLY MEAL COUNTS'!B10</f>
        <v>GUEST MEALS - DAILY AVG.</v>
      </c>
      <c r="C64" s="8" t="e">
        <f>+C55*'MONTHLY MEAL COUNTS'!C10</f>
        <v>#REF!</v>
      </c>
      <c r="D64" s="8"/>
      <c r="E64" s="8" t="e">
        <f>+E55*'MONTHLY MEAL COUNTS'!D10</f>
        <v>#REF!</v>
      </c>
      <c r="F64" s="8"/>
      <c r="G64" s="8" t="e">
        <f>+G55*'MONTHLY MEAL COUNTS'!E10</f>
        <v>#REF!</v>
      </c>
      <c r="H64" s="8"/>
      <c r="I64" s="8" t="e">
        <f>+I55*'MONTHLY MEAL COUNTS'!F10</f>
        <v>#REF!</v>
      </c>
      <c r="J64" s="8"/>
      <c r="K64" s="8" t="e">
        <f>+K55*'MONTHLY MEAL COUNTS'!G10</f>
        <v>#REF!</v>
      </c>
      <c r="L64" s="8"/>
      <c r="M64" s="8" t="e">
        <f>+M55*'MONTHLY MEAL COUNTS'!H10</f>
        <v>#REF!</v>
      </c>
      <c r="N64" s="8"/>
      <c r="O64" s="8" t="e">
        <f>+O55*'MONTHLY MEAL COUNTS'!I10</f>
        <v>#REF!</v>
      </c>
      <c r="P64" s="8"/>
      <c r="Q64" s="8" t="e">
        <f>+Q55*'MONTHLY MEAL COUNTS'!J10</f>
        <v>#REF!</v>
      </c>
      <c r="R64" s="8"/>
      <c r="S64" s="8" t="e">
        <f>+S55*'MONTHLY MEAL COUNTS'!K10</f>
        <v>#REF!</v>
      </c>
      <c r="T64" s="8"/>
      <c r="U64" s="8" t="e">
        <f>+U55*'MONTHLY MEAL COUNTS'!L10</f>
        <v>#REF!</v>
      </c>
      <c r="V64" s="8"/>
      <c r="W64" s="8" t="e">
        <f>+W55*'MONTHLY MEAL COUNTS'!M10</f>
        <v>#REF!</v>
      </c>
      <c r="X64" s="8"/>
      <c r="Y64" s="48" t="e">
        <f>+Y55*'MONTHLY MEAL COUNTS'!N10</f>
        <v>#REF!</v>
      </c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</row>
    <row r="65" spans="2:250" ht="16.5" thickBot="1" x14ac:dyDescent="0.3">
      <c r="B65" s="73" t="str">
        <f>+'MONTHLY MEAL COUNTS'!B11</f>
        <v>STAFF MEALS</v>
      </c>
      <c r="C65" s="49">
        <f>+C56*'MONTHLY MEAL COUNTS'!C11</f>
        <v>3374.1764000000007</v>
      </c>
      <c r="D65" s="49"/>
      <c r="E65" s="49">
        <f>+E56*'MONTHLY MEAL COUNTS'!D11</f>
        <v>3047.6432000000004</v>
      </c>
      <c r="F65" s="49"/>
      <c r="G65" s="49">
        <f>+G56*'MONTHLY MEAL COUNTS'!E11</f>
        <v>3385.0264000000006</v>
      </c>
      <c r="H65" s="49"/>
      <c r="I65" s="49">
        <f>+I56*'MONTHLY MEAL COUNTS'!F11</f>
        <v>3275.8320000000008</v>
      </c>
      <c r="J65" s="49"/>
      <c r="K65" s="49">
        <f>+K56*'MONTHLY MEAL COUNTS'!G11</f>
        <v>3395.8764000000006</v>
      </c>
      <c r="L65" s="49"/>
      <c r="M65" s="49">
        <f>+M56*'MONTHLY MEAL COUNTS'!H11</f>
        <v>3286.3320000000003</v>
      </c>
      <c r="N65" s="49"/>
      <c r="O65" s="49">
        <f>+O56*'MONTHLY MEAL COUNTS'!I11</f>
        <v>3406.7264000000005</v>
      </c>
      <c r="P65" s="49"/>
      <c r="Q65" s="49">
        <f>+Q56*'MONTHLY MEAL COUNTS'!J11</f>
        <v>3417.5764000000008</v>
      </c>
      <c r="R65" s="49"/>
      <c r="S65" s="49">
        <f>+S56*'MONTHLY MEAL COUNTS'!K11</f>
        <v>3307.3320000000003</v>
      </c>
      <c r="T65" s="49"/>
      <c r="U65" s="49">
        <f>+U56*'MONTHLY MEAL COUNTS'!L11</f>
        <v>3417.5764000000008</v>
      </c>
      <c r="V65" s="49"/>
      <c r="W65" s="49">
        <f>+W56*'MONTHLY MEAL COUNTS'!M11</f>
        <v>3307.3320000000003</v>
      </c>
      <c r="X65" s="49"/>
      <c r="Y65" s="50">
        <f>+Y56*'MONTHLY MEAL COUNTS'!N11</f>
        <v>3417.5764000000008</v>
      </c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</row>
    <row r="66" spans="2:250" x14ac:dyDescent="0.25">
      <c r="B66" s="1"/>
    </row>
    <row r="67" spans="2:250" x14ac:dyDescent="0.25">
      <c r="Y67" s="1"/>
      <c r="Z67" s="1"/>
    </row>
    <row r="68" spans="2:250" x14ac:dyDescent="0.25">
      <c r="B68" s="1"/>
      <c r="C68" s="1"/>
    </row>
    <row r="69" spans="2:250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50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50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50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50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50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50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50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50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50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50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50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109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109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109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109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109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109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109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109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109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DE89" s="71" t="s">
        <v>87</v>
      </c>
    </row>
    <row r="90" spans="2:109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DE90" s="71" t="s">
        <v>87</v>
      </c>
    </row>
    <row r="91" spans="2:109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DB91" s="71" t="s">
        <v>87</v>
      </c>
      <c r="DC91" s="71" t="s">
        <v>87</v>
      </c>
      <c r="DD91" s="71" t="s">
        <v>87</v>
      </c>
      <c r="DE91" s="71" t="s">
        <v>87</v>
      </c>
    </row>
    <row r="92" spans="2:109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109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109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109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109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</sheetData>
  <phoneticPr fontId="14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66"/>
  <sheetViews>
    <sheetView zoomScale="80" zoomScaleNormal="80" workbookViewId="0">
      <selection activeCell="N6" sqref="N6"/>
    </sheetView>
  </sheetViews>
  <sheetFormatPr defaultRowHeight="15" x14ac:dyDescent="0.25"/>
  <cols>
    <col min="1" max="1" width="9" style="433"/>
    <col min="2" max="2" width="27.875" style="433" customWidth="1"/>
    <col min="3" max="3" width="18" style="433" bestFit="1" customWidth="1"/>
    <col min="4" max="4" width="8.125" style="433" bestFit="1" customWidth="1"/>
    <col min="5" max="5" width="6.625" style="433" bestFit="1" customWidth="1"/>
    <col min="6" max="6" width="7.625" style="433" bestFit="1" customWidth="1"/>
    <col min="7" max="8" width="9.125" style="433" bestFit="1" customWidth="1"/>
    <col min="9" max="9" width="7.125" style="433" bestFit="1" customWidth="1"/>
    <col min="10" max="10" width="6.75" style="433" bestFit="1" customWidth="1"/>
    <col min="11" max="11" width="7.125" style="433" bestFit="1" customWidth="1"/>
    <col min="12" max="12" width="6.75" style="433" bestFit="1" customWidth="1"/>
    <col min="13" max="20" width="6.875" style="433" customWidth="1"/>
    <col min="21" max="21" width="8.375" style="433" customWidth="1"/>
    <col min="22" max="22" width="7.875" style="433" customWidth="1"/>
    <col min="23" max="23" width="9.5" style="433" bestFit="1" customWidth="1"/>
    <col min="24" max="26" width="9" style="433"/>
    <col min="27" max="27" width="10.625" style="433" bestFit="1" customWidth="1"/>
    <col min="28" max="28" width="10.375" style="433" bestFit="1" customWidth="1"/>
    <col min="29" max="16384" width="9" style="433"/>
  </cols>
  <sheetData>
    <row r="1" spans="2:29" ht="15.75" thickBot="1" x14ac:dyDescent="0.3">
      <c r="B1" s="433" t="s">
        <v>263</v>
      </c>
      <c r="I1" s="520">
        <f>+'PRODUCTION FACTOR'!C13</f>
        <v>312.80288000000002</v>
      </c>
      <c r="J1" s="520">
        <f>+'PRODUCTION FACTOR'!D13</f>
        <v>312.80288000000007</v>
      </c>
      <c r="K1" s="520">
        <f>+'PRODUCTION FACTOR'!E13</f>
        <v>312.92288000000002</v>
      </c>
      <c r="L1" s="520">
        <f>+'PRODUCTION FACTOR'!F13</f>
        <v>312.92288000000002</v>
      </c>
      <c r="M1" s="520">
        <f>+'PRODUCTION FACTOR'!G13</f>
        <v>313.04288000000003</v>
      </c>
      <c r="N1" s="520">
        <f>+'PRODUCTION FACTOR'!H13</f>
        <v>313.04288000000003</v>
      </c>
      <c r="O1" s="520">
        <f>+'PRODUCTION FACTOR'!I13</f>
        <v>313.16287999999997</v>
      </c>
      <c r="P1" s="520">
        <f>+'PRODUCTION FACTOR'!J13</f>
        <v>313.28288000000003</v>
      </c>
      <c r="Q1" s="520">
        <f>+'PRODUCTION FACTOR'!K13</f>
        <v>313.28288000000003</v>
      </c>
      <c r="R1" s="520">
        <f>+'PRODUCTION FACTOR'!L13</f>
        <v>313.28288000000003</v>
      </c>
      <c r="S1" s="520">
        <f>+'PRODUCTION FACTOR'!M13</f>
        <v>313.28288000000003</v>
      </c>
      <c r="T1" s="520">
        <f>+'PRODUCTION FACTOR'!N13</f>
        <v>313.28288000000003</v>
      </c>
    </row>
    <row r="2" spans="2:29" x14ac:dyDescent="0.25">
      <c r="B2" s="467" t="s">
        <v>101</v>
      </c>
      <c r="C2" s="467" t="s">
        <v>102</v>
      </c>
      <c r="D2" s="468" t="s">
        <v>103</v>
      </c>
      <c r="E2" s="467" t="s">
        <v>104</v>
      </c>
      <c r="F2" s="467" t="s">
        <v>105</v>
      </c>
      <c r="G2" s="469" t="s">
        <v>110</v>
      </c>
      <c r="H2" s="467" t="s">
        <v>128</v>
      </c>
      <c r="I2" s="467" t="s">
        <v>227</v>
      </c>
      <c r="J2" s="467" t="s">
        <v>228</v>
      </c>
      <c r="K2" s="467" t="s">
        <v>229</v>
      </c>
      <c r="L2" s="467" t="s">
        <v>14</v>
      </c>
      <c r="M2" s="467" t="s">
        <v>15</v>
      </c>
      <c r="N2" s="467" t="s">
        <v>16</v>
      </c>
      <c r="O2" s="467" t="s">
        <v>17</v>
      </c>
      <c r="P2" s="467" t="s">
        <v>230</v>
      </c>
      <c r="Q2" s="467" t="s">
        <v>213</v>
      </c>
      <c r="R2" s="467" t="s">
        <v>214</v>
      </c>
      <c r="S2" s="467" t="s">
        <v>215</v>
      </c>
      <c r="T2" s="467" t="s">
        <v>216</v>
      </c>
      <c r="U2" s="467" t="s">
        <v>26</v>
      </c>
      <c r="V2" s="467" t="s">
        <v>26</v>
      </c>
      <c r="W2" s="467" t="s">
        <v>106</v>
      </c>
      <c r="Y2" s="470" t="s">
        <v>199</v>
      </c>
      <c r="Z2" s="471">
        <f>SUM(H5:H7)/7</f>
        <v>0</v>
      </c>
    </row>
    <row r="3" spans="2:29" ht="15.75" thickBot="1" x14ac:dyDescent="0.3">
      <c r="B3" s="472"/>
      <c r="C3" s="472" t="s">
        <v>107</v>
      </c>
      <c r="D3" s="473" t="s">
        <v>108</v>
      </c>
      <c r="E3" s="472" t="s">
        <v>109</v>
      </c>
      <c r="F3" s="472" t="s">
        <v>107</v>
      </c>
      <c r="G3" s="474" t="s">
        <v>111</v>
      </c>
      <c r="H3" s="472" t="s">
        <v>112</v>
      </c>
      <c r="I3" s="472">
        <v>31</v>
      </c>
      <c r="J3" s="472">
        <v>28</v>
      </c>
      <c r="K3" s="472">
        <v>31</v>
      </c>
      <c r="L3" s="472">
        <v>30</v>
      </c>
      <c r="M3" s="472">
        <v>31</v>
      </c>
      <c r="N3" s="472">
        <v>30</v>
      </c>
      <c r="O3" s="472">
        <v>31</v>
      </c>
      <c r="P3" s="472">
        <v>31</v>
      </c>
      <c r="Q3" s="472">
        <v>30</v>
      </c>
      <c r="R3" s="472">
        <v>31</v>
      </c>
      <c r="S3" s="472">
        <v>30</v>
      </c>
      <c r="T3" s="472">
        <v>31</v>
      </c>
      <c r="U3" s="472" t="s">
        <v>107</v>
      </c>
      <c r="V3" s="472" t="s">
        <v>112</v>
      </c>
      <c r="W3" s="472"/>
      <c r="Y3" s="470" t="s">
        <v>200</v>
      </c>
      <c r="Z3" s="471">
        <f>SUM(H10:H15)/7</f>
        <v>0</v>
      </c>
    </row>
    <row r="4" spans="2:29" x14ac:dyDescent="0.25">
      <c r="B4" s="475" t="s">
        <v>161</v>
      </c>
      <c r="C4" s="476"/>
      <c r="D4" s="477"/>
      <c r="E4" s="476"/>
      <c r="F4" s="478"/>
      <c r="G4" s="479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1"/>
    </row>
    <row r="5" spans="2:29" x14ac:dyDescent="0.25">
      <c r="B5" s="482" t="s">
        <v>262</v>
      </c>
      <c r="C5" s="483" t="s">
        <v>117</v>
      </c>
      <c r="D5" s="484">
        <v>8</v>
      </c>
      <c r="E5" s="483">
        <v>5</v>
      </c>
      <c r="F5" s="484">
        <v>40</v>
      </c>
      <c r="G5" s="485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>
        <v>2080</v>
      </c>
      <c r="V5" s="486">
        <f t="shared" ref="V5:V11" si="0">+U5*G5</f>
        <v>0</v>
      </c>
      <c r="W5" s="487">
        <f t="shared" ref="W5:W14" si="1">+U5/2080</f>
        <v>1</v>
      </c>
    </row>
    <row r="6" spans="2:29" x14ac:dyDescent="0.25">
      <c r="B6" s="482" t="s">
        <v>212</v>
      </c>
      <c r="C6" s="483" t="s">
        <v>186</v>
      </c>
      <c r="D6" s="484">
        <v>8</v>
      </c>
      <c r="E6" s="483">
        <v>5</v>
      </c>
      <c r="F6" s="484">
        <f>D6*E6</f>
        <v>40</v>
      </c>
      <c r="G6" s="485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>
        <v>2080</v>
      </c>
      <c r="V6" s="486">
        <f t="shared" si="0"/>
        <v>0</v>
      </c>
      <c r="W6" s="487">
        <f t="shared" si="1"/>
        <v>1</v>
      </c>
    </row>
    <row r="7" spans="2:29" x14ac:dyDescent="0.25">
      <c r="B7" s="482" t="s">
        <v>260</v>
      </c>
      <c r="C7" s="483" t="s">
        <v>129</v>
      </c>
      <c r="D7" s="484">
        <v>8</v>
      </c>
      <c r="E7" s="483">
        <v>5</v>
      </c>
      <c r="F7" s="484">
        <f>D7*E7</f>
        <v>40</v>
      </c>
      <c r="G7" s="485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>
        <v>2080</v>
      </c>
      <c r="V7" s="486">
        <f t="shared" si="0"/>
        <v>0</v>
      </c>
      <c r="W7" s="487">
        <f t="shared" si="1"/>
        <v>1</v>
      </c>
      <c r="Y7" s="490">
        <f>SUM(V5:V7)</f>
        <v>0</v>
      </c>
    </row>
    <row r="8" spans="2:29" x14ac:dyDescent="0.25">
      <c r="B8" s="482"/>
      <c r="C8" s="483"/>
      <c r="D8" s="484"/>
      <c r="E8" s="483"/>
      <c r="F8" s="484"/>
      <c r="G8" s="485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7"/>
    </row>
    <row r="9" spans="2:29" x14ac:dyDescent="0.25">
      <c r="B9" s="488" t="s">
        <v>183</v>
      </c>
      <c r="C9" s="483"/>
      <c r="D9" s="484"/>
      <c r="E9" s="483"/>
      <c r="F9" s="484"/>
      <c r="G9" s="485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7"/>
      <c r="AC9" s="489"/>
    </row>
    <row r="10" spans="2:29" x14ac:dyDescent="0.25">
      <c r="B10" s="482" t="s">
        <v>270</v>
      </c>
      <c r="C10" s="483" t="s">
        <v>217</v>
      </c>
      <c r="D10" s="484">
        <v>8</v>
      </c>
      <c r="E10" s="483">
        <v>7</v>
      </c>
      <c r="F10" s="484">
        <f>D10*E10</f>
        <v>56</v>
      </c>
      <c r="G10" s="485"/>
      <c r="H10" s="486">
        <f>+F10*G10</f>
        <v>0</v>
      </c>
      <c r="I10" s="486">
        <f t="shared" ref="I10:T12" si="2">+I$3*$D10</f>
        <v>248</v>
      </c>
      <c r="J10" s="486">
        <f t="shared" si="2"/>
        <v>224</v>
      </c>
      <c r="K10" s="486">
        <f t="shared" si="2"/>
        <v>248</v>
      </c>
      <c r="L10" s="486">
        <f t="shared" si="2"/>
        <v>240</v>
      </c>
      <c r="M10" s="486">
        <f t="shared" si="2"/>
        <v>248</v>
      </c>
      <c r="N10" s="486">
        <f t="shared" si="2"/>
        <v>240</v>
      </c>
      <c r="O10" s="486">
        <f t="shared" si="2"/>
        <v>248</v>
      </c>
      <c r="P10" s="486">
        <f t="shared" si="2"/>
        <v>248</v>
      </c>
      <c r="Q10" s="486">
        <f t="shared" si="2"/>
        <v>240</v>
      </c>
      <c r="R10" s="486">
        <f t="shared" si="2"/>
        <v>248</v>
      </c>
      <c r="S10" s="486">
        <f t="shared" si="2"/>
        <v>240</v>
      </c>
      <c r="T10" s="486">
        <f t="shared" si="2"/>
        <v>248</v>
      </c>
      <c r="U10" s="486">
        <f>SUM(I10:T10)</f>
        <v>2920</v>
      </c>
      <c r="V10" s="486">
        <f t="shared" si="0"/>
        <v>0</v>
      </c>
      <c r="W10" s="487">
        <f t="shared" si="1"/>
        <v>1.4038461538461537</v>
      </c>
      <c r="X10" s="490"/>
      <c r="Y10" s="491"/>
      <c r="AC10" s="489"/>
    </row>
    <row r="11" spans="2:29" x14ac:dyDescent="0.25">
      <c r="B11" s="482" t="s">
        <v>203</v>
      </c>
      <c r="C11" s="483" t="s">
        <v>217</v>
      </c>
      <c r="D11" s="484">
        <v>8</v>
      </c>
      <c r="E11" s="483">
        <v>7</v>
      </c>
      <c r="F11" s="484">
        <f>D11*E11</f>
        <v>56</v>
      </c>
      <c r="G11" s="485"/>
      <c r="H11" s="486">
        <f>+F11*G11</f>
        <v>0</v>
      </c>
      <c r="I11" s="486">
        <f t="shared" si="2"/>
        <v>248</v>
      </c>
      <c r="J11" s="486">
        <f t="shared" si="2"/>
        <v>224</v>
      </c>
      <c r="K11" s="486">
        <f t="shared" si="2"/>
        <v>248</v>
      </c>
      <c r="L11" s="486">
        <f t="shared" si="2"/>
        <v>240</v>
      </c>
      <c r="M11" s="486">
        <f t="shared" si="2"/>
        <v>248</v>
      </c>
      <c r="N11" s="486">
        <f t="shared" si="2"/>
        <v>240</v>
      </c>
      <c r="O11" s="486">
        <f t="shared" si="2"/>
        <v>248</v>
      </c>
      <c r="P11" s="486">
        <f t="shared" si="2"/>
        <v>248</v>
      </c>
      <c r="Q11" s="486">
        <f t="shared" si="2"/>
        <v>240</v>
      </c>
      <c r="R11" s="486">
        <f t="shared" si="2"/>
        <v>248</v>
      </c>
      <c r="S11" s="486">
        <f t="shared" si="2"/>
        <v>240</v>
      </c>
      <c r="T11" s="486">
        <f t="shared" si="2"/>
        <v>248</v>
      </c>
      <c r="U11" s="486">
        <f>SUM(I11:T11)</f>
        <v>2920</v>
      </c>
      <c r="V11" s="486">
        <f t="shared" si="0"/>
        <v>0</v>
      </c>
      <c r="W11" s="487">
        <f t="shared" si="1"/>
        <v>1.4038461538461537</v>
      </c>
      <c r="X11" s="490"/>
      <c r="Y11" s="491"/>
      <c r="AC11" s="489"/>
    </row>
    <row r="12" spans="2:29" x14ac:dyDescent="0.25">
      <c r="B12" s="482" t="s">
        <v>234</v>
      </c>
      <c r="C12" s="483" t="s">
        <v>130</v>
      </c>
      <c r="D12" s="484">
        <v>8</v>
      </c>
      <c r="E12" s="483">
        <v>7</v>
      </c>
      <c r="F12" s="484">
        <f>D12*E12</f>
        <v>56</v>
      </c>
      <c r="G12" s="485"/>
      <c r="H12" s="486">
        <f>+F12*G12</f>
        <v>0</v>
      </c>
      <c r="I12" s="486">
        <f t="shared" si="2"/>
        <v>248</v>
      </c>
      <c r="J12" s="486">
        <f t="shared" si="2"/>
        <v>224</v>
      </c>
      <c r="K12" s="486">
        <f t="shared" si="2"/>
        <v>248</v>
      </c>
      <c r="L12" s="486">
        <f t="shared" si="2"/>
        <v>240</v>
      </c>
      <c r="M12" s="486">
        <f t="shared" si="2"/>
        <v>248</v>
      </c>
      <c r="N12" s="486">
        <f t="shared" si="2"/>
        <v>240</v>
      </c>
      <c r="O12" s="486">
        <f t="shared" si="2"/>
        <v>248</v>
      </c>
      <c r="P12" s="486">
        <f t="shared" si="2"/>
        <v>248</v>
      </c>
      <c r="Q12" s="486">
        <f t="shared" si="2"/>
        <v>240</v>
      </c>
      <c r="R12" s="486">
        <f t="shared" si="2"/>
        <v>248</v>
      </c>
      <c r="S12" s="486">
        <f t="shared" si="2"/>
        <v>240</v>
      </c>
      <c r="T12" s="486">
        <f t="shared" si="2"/>
        <v>248</v>
      </c>
      <c r="U12" s="486">
        <f>SUM(I12:T12)</f>
        <v>2920</v>
      </c>
      <c r="V12" s="486">
        <f>+U12*G12</f>
        <v>0</v>
      </c>
      <c r="W12" s="487">
        <f t="shared" si="1"/>
        <v>1.4038461538461537</v>
      </c>
      <c r="X12" s="490"/>
      <c r="Y12" s="491"/>
      <c r="AC12" s="489"/>
    </row>
    <row r="13" spans="2:29" x14ac:dyDescent="0.25">
      <c r="B13" s="482" t="s">
        <v>204</v>
      </c>
      <c r="C13" s="483" t="s">
        <v>187</v>
      </c>
      <c r="D13" s="484">
        <v>8</v>
      </c>
      <c r="E13" s="483">
        <v>7</v>
      </c>
      <c r="F13" s="484">
        <f>D13*E13</f>
        <v>56</v>
      </c>
      <c r="G13" s="485"/>
      <c r="H13" s="486">
        <f>+F13*G13</f>
        <v>0</v>
      </c>
      <c r="I13" s="486">
        <f t="shared" ref="I13:T13" si="3">+I$3*$D13</f>
        <v>248</v>
      </c>
      <c r="J13" s="486">
        <f t="shared" si="3"/>
        <v>224</v>
      </c>
      <c r="K13" s="486">
        <f t="shared" si="3"/>
        <v>248</v>
      </c>
      <c r="L13" s="486">
        <f t="shared" si="3"/>
        <v>240</v>
      </c>
      <c r="M13" s="486">
        <f t="shared" si="3"/>
        <v>248</v>
      </c>
      <c r="N13" s="486">
        <f t="shared" si="3"/>
        <v>240</v>
      </c>
      <c r="O13" s="486">
        <f t="shared" si="3"/>
        <v>248</v>
      </c>
      <c r="P13" s="486">
        <f t="shared" si="3"/>
        <v>248</v>
      </c>
      <c r="Q13" s="486">
        <f t="shared" si="3"/>
        <v>240</v>
      </c>
      <c r="R13" s="486">
        <f t="shared" si="3"/>
        <v>248</v>
      </c>
      <c r="S13" s="486">
        <f t="shared" si="3"/>
        <v>240</v>
      </c>
      <c r="T13" s="486">
        <f t="shared" si="3"/>
        <v>248</v>
      </c>
      <c r="U13" s="486">
        <f>SUM(I13:T13)</f>
        <v>2920</v>
      </c>
      <c r="V13" s="486">
        <f>+U13*G13</f>
        <v>0</v>
      </c>
      <c r="W13" s="487">
        <f t="shared" si="1"/>
        <v>1.4038461538461537</v>
      </c>
      <c r="Y13" s="491"/>
      <c r="AC13" s="489"/>
    </row>
    <row r="14" spans="2:29" x14ac:dyDescent="0.25">
      <c r="B14" s="482" t="s">
        <v>261</v>
      </c>
      <c r="C14" s="483" t="s">
        <v>269</v>
      </c>
      <c r="D14" s="484">
        <v>8</v>
      </c>
      <c r="E14" s="483">
        <v>5</v>
      </c>
      <c r="F14" s="484">
        <f>D14*E14</f>
        <v>40</v>
      </c>
      <c r="G14" s="485"/>
      <c r="H14" s="486">
        <f>+F14*G14</f>
        <v>0</v>
      </c>
      <c r="I14" s="486">
        <f>+I$3*($F$14/7)</f>
        <v>177.14285714285714</v>
      </c>
      <c r="J14" s="486">
        <f t="shared" ref="J14:T14" si="4">+J$3*($F$14/7)</f>
        <v>160</v>
      </c>
      <c r="K14" s="486">
        <f t="shared" si="4"/>
        <v>177.14285714285714</v>
      </c>
      <c r="L14" s="486">
        <f t="shared" si="4"/>
        <v>171.42857142857144</v>
      </c>
      <c r="M14" s="486">
        <f t="shared" si="4"/>
        <v>177.14285714285714</v>
      </c>
      <c r="N14" s="486">
        <f t="shared" si="4"/>
        <v>171.42857142857144</v>
      </c>
      <c r="O14" s="486">
        <f t="shared" si="4"/>
        <v>177.14285714285714</v>
      </c>
      <c r="P14" s="486">
        <f t="shared" si="4"/>
        <v>177.14285714285714</v>
      </c>
      <c r="Q14" s="486">
        <f t="shared" si="4"/>
        <v>171.42857142857144</v>
      </c>
      <c r="R14" s="486">
        <f t="shared" si="4"/>
        <v>177.14285714285714</v>
      </c>
      <c r="S14" s="486">
        <f t="shared" si="4"/>
        <v>171.42857142857144</v>
      </c>
      <c r="T14" s="486">
        <f t="shared" si="4"/>
        <v>177.14285714285714</v>
      </c>
      <c r="U14" s="486">
        <f>SUM(I14:T14)</f>
        <v>2085.7142857142858</v>
      </c>
      <c r="V14" s="486">
        <f>+U14*G14</f>
        <v>0</v>
      </c>
      <c r="W14" s="487">
        <f t="shared" si="1"/>
        <v>1.0027472527472527</v>
      </c>
      <c r="Y14" s="491"/>
      <c r="AC14" s="489"/>
    </row>
    <row r="15" spans="2:29" x14ac:dyDescent="0.25">
      <c r="B15" s="482"/>
      <c r="C15" s="483"/>
      <c r="D15" s="484"/>
      <c r="E15" s="483"/>
      <c r="F15" s="484"/>
      <c r="G15" s="485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7"/>
      <c r="X15" s="492">
        <f>SUM(W10:W14)</f>
        <v>6.6181318681318677</v>
      </c>
      <c r="Z15" s="490"/>
    </row>
    <row r="16" spans="2:29" x14ac:dyDescent="0.25">
      <c r="B16" s="488" t="s">
        <v>240</v>
      </c>
      <c r="C16" s="483"/>
      <c r="D16" s="484"/>
      <c r="E16" s="483"/>
      <c r="F16" s="484"/>
      <c r="G16" s="485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7"/>
      <c r="X16" s="492"/>
      <c r="Z16" s="490"/>
    </row>
    <row r="17" spans="2:26" x14ac:dyDescent="0.25">
      <c r="B17" s="482" t="s">
        <v>218</v>
      </c>
      <c r="C17" s="483" t="s">
        <v>258</v>
      </c>
      <c r="D17" s="484">
        <v>8</v>
      </c>
      <c r="E17" s="483">
        <v>7</v>
      </c>
      <c r="F17" s="484">
        <f>D17*E17</f>
        <v>56</v>
      </c>
      <c r="G17" s="485"/>
      <c r="H17" s="486"/>
      <c r="I17" s="486">
        <f t="shared" ref="I17:L20" si="5">+I$3*$D17</f>
        <v>248</v>
      </c>
      <c r="J17" s="486">
        <f t="shared" si="5"/>
        <v>224</v>
      </c>
      <c r="K17" s="486">
        <f t="shared" si="5"/>
        <v>248</v>
      </c>
      <c r="L17" s="486">
        <f t="shared" si="5"/>
        <v>240</v>
      </c>
      <c r="M17" s="486">
        <f t="shared" ref="M17:T20" si="6">+M$3*$D17</f>
        <v>248</v>
      </c>
      <c r="N17" s="486">
        <f t="shared" si="6"/>
        <v>240</v>
      </c>
      <c r="O17" s="486">
        <f t="shared" si="6"/>
        <v>248</v>
      </c>
      <c r="P17" s="486">
        <f t="shared" si="6"/>
        <v>248</v>
      </c>
      <c r="Q17" s="486">
        <f t="shared" si="6"/>
        <v>240</v>
      </c>
      <c r="R17" s="486">
        <f t="shared" si="6"/>
        <v>248</v>
      </c>
      <c r="S17" s="486">
        <f t="shared" si="6"/>
        <v>240</v>
      </c>
      <c r="T17" s="486">
        <f t="shared" si="6"/>
        <v>248</v>
      </c>
      <c r="U17" s="486">
        <f t="shared" ref="U17:U57" si="7">SUM(I17:T17)</f>
        <v>2920</v>
      </c>
      <c r="V17" s="486">
        <f>+U17*G17</f>
        <v>0</v>
      </c>
      <c r="W17" s="487">
        <f>+U17/2080</f>
        <v>1.4038461538461537</v>
      </c>
      <c r="X17" s="492"/>
      <c r="Z17" s="490"/>
    </row>
    <row r="18" spans="2:26" x14ac:dyDescent="0.25">
      <c r="B18" s="482" t="s">
        <v>205</v>
      </c>
      <c r="C18" s="483" t="s">
        <v>130</v>
      </c>
      <c r="D18" s="484">
        <v>8</v>
      </c>
      <c r="E18" s="483">
        <v>7</v>
      </c>
      <c r="F18" s="484">
        <f>D18*E18</f>
        <v>56</v>
      </c>
      <c r="G18" s="485"/>
      <c r="H18" s="486"/>
      <c r="I18" s="486">
        <f t="shared" si="5"/>
        <v>248</v>
      </c>
      <c r="J18" s="486">
        <f t="shared" si="5"/>
        <v>224</v>
      </c>
      <c r="K18" s="486">
        <f t="shared" si="5"/>
        <v>248</v>
      </c>
      <c r="L18" s="486">
        <f t="shared" si="5"/>
        <v>240</v>
      </c>
      <c r="M18" s="486">
        <f t="shared" si="6"/>
        <v>248</v>
      </c>
      <c r="N18" s="486">
        <f t="shared" si="6"/>
        <v>240</v>
      </c>
      <c r="O18" s="486">
        <f t="shared" si="6"/>
        <v>248</v>
      </c>
      <c r="P18" s="486">
        <f t="shared" si="6"/>
        <v>248</v>
      </c>
      <c r="Q18" s="486">
        <f t="shared" si="6"/>
        <v>240</v>
      </c>
      <c r="R18" s="486">
        <f t="shared" si="6"/>
        <v>248</v>
      </c>
      <c r="S18" s="486">
        <f t="shared" si="6"/>
        <v>240</v>
      </c>
      <c r="T18" s="486">
        <f t="shared" si="6"/>
        <v>248</v>
      </c>
      <c r="U18" s="486">
        <f t="shared" si="7"/>
        <v>2920</v>
      </c>
      <c r="V18" s="486">
        <f>+U18*G18</f>
        <v>0</v>
      </c>
      <c r="W18" s="487">
        <f>+U18/2080</f>
        <v>1.4038461538461537</v>
      </c>
      <c r="X18" s="492"/>
      <c r="Z18" s="490"/>
    </row>
    <row r="19" spans="2:26" x14ac:dyDescent="0.25">
      <c r="B19" s="482" t="s">
        <v>206</v>
      </c>
      <c r="C19" s="483" t="s">
        <v>129</v>
      </c>
      <c r="D19" s="484">
        <v>8</v>
      </c>
      <c r="E19" s="483">
        <v>7</v>
      </c>
      <c r="F19" s="484">
        <f>D19*E19</f>
        <v>56</v>
      </c>
      <c r="G19" s="485"/>
      <c r="H19" s="486"/>
      <c r="I19" s="486">
        <f t="shared" si="5"/>
        <v>248</v>
      </c>
      <c r="J19" s="486">
        <f t="shared" si="5"/>
        <v>224</v>
      </c>
      <c r="K19" s="486">
        <f t="shared" si="5"/>
        <v>248</v>
      </c>
      <c r="L19" s="486">
        <f t="shared" si="5"/>
        <v>240</v>
      </c>
      <c r="M19" s="486">
        <f t="shared" si="6"/>
        <v>248</v>
      </c>
      <c r="N19" s="486">
        <f t="shared" si="6"/>
        <v>240</v>
      </c>
      <c r="O19" s="486">
        <f t="shared" si="6"/>
        <v>248</v>
      </c>
      <c r="P19" s="486">
        <f t="shared" si="6"/>
        <v>248</v>
      </c>
      <c r="Q19" s="486">
        <f t="shared" si="6"/>
        <v>240</v>
      </c>
      <c r="R19" s="486">
        <f t="shared" si="6"/>
        <v>248</v>
      </c>
      <c r="S19" s="486">
        <f t="shared" si="6"/>
        <v>240</v>
      </c>
      <c r="T19" s="486">
        <f t="shared" si="6"/>
        <v>248</v>
      </c>
      <c r="U19" s="486">
        <f>SUM(I19:T19)</f>
        <v>2920</v>
      </c>
      <c r="V19" s="486">
        <f>+U19*G19</f>
        <v>0</v>
      </c>
      <c r="W19" s="487">
        <f>+U19/2080</f>
        <v>1.4038461538461537</v>
      </c>
      <c r="X19" s="492"/>
      <c r="Z19" s="490"/>
    </row>
    <row r="20" spans="2:26" x14ac:dyDescent="0.25">
      <c r="B20" s="482" t="s">
        <v>207</v>
      </c>
      <c r="C20" s="483" t="s">
        <v>119</v>
      </c>
      <c r="D20" s="484">
        <v>4</v>
      </c>
      <c r="E20" s="483">
        <v>7</v>
      </c>
      <c r="F20" s="484">
        <f>D20*E20</f>
        <v>28</v>
      </c>
      <c r="G20" s="485"/>
      <c r="H20" s="486"/>
      <c r="I20" s="486">
        <f t="shared" si="5"/>
        <v>124</v>
      </c>
      <c r="J20" s="486">
        <f t="shared" si="5"/>
        <v>112</v>
      </c>
      <c r="K20" s="486">
        <f t="shared" si="5"/>
        <v>124</v>
      </c>
      <c r="L20" s="486">
        <f t="shared" si="5"/>
        <v>120</v>
      </c>
      <c r="M20" s="486">
        <f t="shared" si="6"/>
        <v>124</v>
      </c>
      <c r="N20" s="486">
        <f t="shared" si="6"/>
        <v>120</v>
      </c>
      <c r="O20" s="486">
        <f t="shared" si="6"/>
        <v>124</v>
      </c>
      <c r="P20" s="486">
        <f t="shared" si="6"/>
        <v>124</v>
      </c>
      <c r="Q20" s="486">
        <f t="shared" si="6"/>
        <v>120</v>
      </c>
      <c r="R20" s="486">
        <f t="shared" si="6"/>
        <v>124</v>
      </c>
      <c r="S20" s="486">
        <f t="shared" si="6"/>
        <v>120</v>
      </c>
      <c r="T20" s="486">
        <f t="shared" si="6"/>
        <v>124</v>
      </c>
      <c r="U20" s="486">
        <f>SUM(I20:T20)</f>
        <v>1460</v>
      </c>
      <c r="V20" s="486">
        <f>+U20*G20</f>
        <v>0</v>
      </c>
      <c r="W20" s="487">
        <f>+U20/2080</f>
        <v>0.70192307692307687</v>
      </c>
      <c r="X20" s="492"/>
      <c r="Z20" s="490"/>
    </row>
    <row r="21" spans="2:26" x14ac:dyDescent="0.25">
      <c r="B21" s="482"/>
      <c r="C21" s="483"/>
      <c r="D21" s="484"/>
      <c r="E21" s="483"/>
      <c r="F21" s="484"/>
      <c r="G21" s="485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7"/>
      <c r="X21" s="492"/>
      <c r="Z21" s="490"/>
    </row>
    <row r="22" spans="2:26" x14ac:dyDescent="0.25">
      <c r="B22" s="488" t="s">
        <v>220</v>
      </c>
      <c r="C22" s="483"/>
      <c r="D22" s="484"/>
      <c r="E22" s="483"/>
      <c r="F22" s="484"/>
      <c r="G22" s="485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7"/>
    </row>
    <row r="23" spans="2:26" x14ac:dyDescent="0.25">
      <c r="B23" s="482" t="s">
        <v>208</v>
      </c>
      <c r="C23" s="483" t="s">
        <v>219</v>
      </c>
      <c r="D23" s="484">
        <v>8</v>
      </c>
      <c r="E23" s="483">
        <v>7</v>
      </c>
      <c r="F23" s="484">
        <f>D23*E23</f>
        <v>56</v>
      </c>
      <c r="G23" s="485"/>
      <c r="H23" s="486">
        <f>+F23*G23</f>
        <v>0</v>
      </c>
      <c r="I23" s="486">
        <f t="shared" ref="I23:T27" si="8">+I$3*$D23</f>
        <v>248</v>
      </c>
      <c r="J23" s="486">
        <f t="shared" si="8"/>
        <v>224</v>
      </c>
      <c r="K23" s="486">
        <f t="shared" si="8"/>
        <v>248</v>
      </c>
      <c r="L23" s="486">
        <f t="shared" si="8"/>
        <v>240</v>
      </c>
      <c r="M23" s="486">
        <f t="shared" si="8"/>
        <v>248</v>
      </c>
      <c r="N23" s="486">
        <f t="shared" si="8"/>
        <v>240</v>
      </c>
      <c r="O23" s="486">
        <f t="shared" si="8"/>
        <v>248</v>
      </c>
      <c r="P23" s="486">
        <f t="shared" si="8"/>
        <v>248</v>
      </c>
      <c r="Q23" s="486">
        <f t="shared" si="8"/>
        <v>240</v>
      </c>
      <c r="R23" s="486">
        <f t="shared" si="8"/>
        <v>248</v>
      </c>
      <c r="S23" s="486">
        <f t="shared" si="8"/>
        <v>240</v>
      </c>
      <c r="T23" s="486">
        <f t="shared" si="8"/>
        <v>248</v>
      </c>
      <c r="U23" s="486">
        <f t="shared" si="7"/>
        <v>2920</v>
      </c>
      <c r="V23" s="486">
        <f>+U23*G23</f>
        <v>0</v>
      </c>
      <c r="W23" s="487">
        <f t="shared" ref="W23:W57" si="9">+U23/2080</f>
        <v>1.4038461538461537</v>
      </c>
    </row>
    <row r="24" spans="2:26" x14ac:dyDescent="0.25">
      <c r="B24" s="482" t="s">
        <v>221</v>
      </c>
      <c r="C24" s="483" t="s">
        <v>219</v>
      </c>
      <c r="D24" s="484">
        <v>8</v>
      </c>
      <c r="E24" s="483">
        <v>7</v>
      </c>
      <c r="F24" s="484">
        <f>D24*E24</f>
        <v>56</v>
      </c>
      <c r="G24" s="485"/>
      <c r="H24" s="486">
        <f>+F24*G24</f>
        <v>0</v>
      </c>
      <c r="I24" s="486">
        <f t="shared" si="8"/>
        <v>248</v>
      </c>
      <c r="J24" s="486">
        <f t="shared" si="8"/>
        <v>224</v>
      </c>
      <c r="K24" s="486">
        <f t="shared" si="8"/>
        <v>248</v>
      </c>
      <c r="L24" s="486">
        <f t="shared" si="8"/>
        <v>240</v>
      </c>
      <c r="M24" s="486">
        <f t="shared" si="8"/>
        <v>248</v>
      </c>
      <c r="N24" s="486">
        <f t="shared" si="8"/>
        <v>240</v>
      </c>
      <c r="O24" s="486">
        <f t="shared" si="8"/>
        <v>248</v>
      </c>
      <c r="P24" s="486">
        <f t="shared" si="8"/>
        <v>248</v>
      </c>
      <c r="Q24" s="486">
        <f t="shared" si="8"/>
        <v>240</v>
      </c>
      <c r="R24" s="486">
        <f t="shared" si="8"/>
        <v>248</v>
      </c>
      <c r="S24" s="486">
        <f t="shared" si="8"/>
        <v>240</v>
      </c>
      <c r="T24" s="486">
        <f t="shared" si="8"/>
        <v>248</v>
      </c>
      <c r="U24" s="486">
        <f t="shared" si="7"/>
        <v>2920</v>
      </c>
      <c r="V24" s="486">
        <f>+U24*G24</f>
        <v>0</v>
      </c>
      <c r="W24" s="487">
        <f t="shared" si="9"/>
        <v>1.4038461538461537</v>
      </c>
    </row>
    <row r="25" spans="2:26" x14ac:dyDescent="0.25">
      <c r="B25" s="482" t="s">
        <v>226</v>
      </c>
      <c r="C25" s="483" t="s">
        <v>187</v>
      </c>
      <c r="D25" s="484">
        <v>8</v>
      </c>
      <c r="E25" s="483">
        <v>7</v>
      </c>
      <c r="F25" s="484">
        <f>D25*E25</f>
        <v>56</v>
      </c>
      <c r="G25" s="485"/>
      <c r="H25" s="486">
        <f>+F25*G25</f>
        <v>0</v>
      </c>
      <c r="I25" s="486">
        <f t="shared" si="8"/>
        <v>248</v>
      </c>
      <c r="J25" s="486">
        <f t="shared" si="8"/>
        <v>224</v>
      </c>
      <c r="K25" s="486">
        <f t="shared" si="8"/>
        <v>248</v>
      </c>
      <c r="L25" s="486">
        <f t="shared" si="8"/>
        <v>240</v>
      </c>
      <c r="M25" s="486">
        <f t="shared" si="8"/>
        <v>248</v>
      </c>
      <c r="N25" s="486">
        <f t="shared" si="8"/>
        <v>240</v>
      </c>
      <c r="O25" s="486">
        <f t="shared" si="8"/>
        <v>248</v>
      </c>
      <c r="P25" s="486">
        <f t="shared" si="8"/>
        <v>248</v>
      </c>
      <c r="Q25" s="486">
        <f t="shared" si="8"/>
        <v>240</v>
      </c>
      <c r="R25" s="486">
        <f t="shared" si="8"/>
        <v>248</v>
      </c>
      <c r="S25" s="486">
        <f t="shared" si="8"/>
        <v>240</v>
      </c>
      <c r="T25" s="486">
        <f t="shared" si="8"/>
        <v>248</v>
      </c>
      <c r="U25" s="486">
        <f t="shared" si="7"/>
        <v>2920</v>
      </c>
      <c r="V25" s="486">
        <f>+U25*G25</f>
        <v>0</v>
      </c>
      <c r="W25" s="487">
        <f t="shared" si="9"/>
        <v>1.4038461538461537</v>
      </c>
    </row>
    <row r="26" spans="2:26" x14ac:dyDescent="0.25">
      <c r="B26" s="482" t="s">
        <v>222</v>
      </c>
      <c r="C26" s="483" t="s">
        <v>187</v>
      </c>
      <c r="D26" s="484">
        <v>8</v>
      </c>
      <c r="E26" s="483">
        <v>7</v>
      </c>
      <c r="F26" s="484">
        <f>D26*E26</f>
        <v>56</v>
      </c>
      <c r="G26" s="485"/>
      <c r="H26" s="486">
        <f>+F26*G26</f>
        <v>0</v>
      </c>
      <c r="I26" s="486">
        <f t="shared" si="8"/>
        <v>248</v>
      </c>
      <c r="J26" s="486">
        <f t="shared" si="8"/>
        <v>224</v>
      </c>
      <c r="K26" s="486">
        <f t="shared" si="8"/>
        <v>248</v>
      </c>
      <c r="L26" s="486">
        <f t="shared" si="8"/>
        <v>240</v>
      </c>
      <c r="M26" s="486">
        <f t="shared" si="8"/>
        <v>248</v>
      </c>
      <c r="N26" s="486">
        <f t="shared" si="8"/>
        <v>240</v>
      </c>
      <c r="O26" s="486">
        <f t="shared" si="8"/>
        <v>248</v>
      </c>
      <c r="P26" s="486">
        <f t="shared" si="8"/>
        <v>248</v>
      </c>
      <c r="Q26" s="486">
        <f t="shared" si="8"/>
        <v>240</v>
      </c>
      <c r="R26" s="486">
        <f t="shared" si="8"/>
        <v>248</v>
      </c>
      <c r="S26" s="486">
        <f t="shared" si="8"/>
        <v>240</v>
      </c>
      <c r="T26" s="486">
        <f t="shared" si="8"/>
        <v>248</v>
      </c>
      <c r="U26" s="486">
        <f t="shared" si="7"/>
        <v>2920</v>
      </c>
      <c r="V26" s="486">
        <f>+U26*G26</f>
        <v>0</v>
      </c>
      <c r="W26" s="487">
        <f t="shared" si="9"/>
        <v>1.4038461538461537</v>
      </c>
    </row>
    <row r="27" spans="2:26" x14ac:dyDescent="0.25">
      <c r="B27" s="482" t="s">
        <v>209</v>
      </c>
      <c r="C27" s="483" t="s">
        <v>119</v>
      </c>
      <c r="D27" s="484">
        <v>4</v>
      </c>
      <c r="E27" s="483">
        <v>7</v>
      </c>
      <c r="F27" s="484">
        <f>D27*E27</f>
        <v>28</v>
      </c>
      <c r="G27" s="485"/>
      <c r="H27" s="486">
        <f>+F27*G27</f>
        <v>0</v>
      </c>
      <c r="I27" s="486">
        <f t="shared" si="8"/>
        <v>124</v>
      </c>
      <c r="J27" s="486">
        <f t="shared" si="8"/>
        <v>112</v>
      </c>
      <c r="K27" s="486">
        <f t="shared" si="8"/>
        <v>124</v>
      </c>
      <c r="L27" s="486">
        <f t="shared" si="8"/>
        <v>120</v>
      </c>
      <c r="M27" s="486">
        <f t="shared" si="8"/>
        <v>124</v>
      </c>
      <c r="N27" s="486">
        <f t="shared" si="8"/>
        <v>120</v>
      </c>
      <c r="O27" s="486">
        <f t="shared" si="8"/>
        <v>124</v>
      </c>
      <c r="P27" s="486">
        <f t="shared" si="8"/>
        <v>124</v>
      </c>
      <c r="Q27" s="486">
        <f t="shared" si="8"/>
        <v>120</v>
      </c>
      <c r="R27" s="486">
        <f t="shared" si="8"/>
        <v>124</v>
      </c>
      <c r="S27" s="486">
        <f t="shared" si="8"/>
        <v>120</v>
      </c>
      <c r="T27" s="486">
        <f t="shared" si="8"/>
        <v>124</v>
      </c>
      <c r="U27" s="486">
        <f t="shared" si="7"/>
        <v>1460</v>
      </c>
      <c r="V27" s="486">
        <f>+U27*G27</f>
        <v>0</v>
      </c>
      <c r="W27" s="487">
        <f t="shared" si="9"/>
        <v>0.70192307692307687</v>
      </c>
    </row>
    <row r="28" spans="2:26" x14ac:dyDescent="0.25">
      <c r="B28" s="482"/>
      <c r="C28" s="483"/>
      <c r="D28" s="484"/>
      <c r="E28" s="483"/>
      <c r="F28" s="484"/>
      <c r="G28" s="485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7"/>
      <c r="X28" s="492">
        <f>SUM(W23:W27)</f>
        <v>6.3173076923076916</v>
      </c>
    </row>
    <row r="29" spans="2:26" x14ac:dyDescent="0.25">
      <c r="B29" s="488" t="s">
        <v>223</v>
      </c>
      <c r="C29" s="483"/>
      <c r="D29" s="484"/>
      <c r="E29" s="483"/>
      <c r="F29" s="484"/>
      <c r="G29" s="485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7"/>
    </row>
    <row r="30" spans="2:26" x14ac:dyDescent="0.25">
      <c r="B30" s="482" t="s">
        <v>241</v>
      </c>
      <c r="C30" s="483" t="s">
        <v>119</v>
      </c>
      <c r="D30" s="484">
        <v>4</v>
      </c>
      <c r="E30" s="483">
        <v>7</v>
      </c>
      <c r="F30" s="484">
        <f t="shared" ref="F30:F35" si="10">D30*E30</f>
        <v>28</v>
      </c>
      <c r="G30" s="485"/>
      <c r="H30" s="486">
        <f t="shared" ref="H30:H36" si="11">+F30*G30</f>
        <v>0</v>
      </c>
      <c r="I30" s="486">
        <f t="shared" ref="I30:T36" si="12">+I$3*$D30</f>
        <v>124</v>
      </c>
      <c r="J30" s="486">
        <f t="shared" si="12"/>
        <v>112</v>
      </c>
      <c r="K30" s="486">
        <f t="shared" si="12"/>
        <v>124</v>
      </c>
      <c r="L30" s="486">
        <f t="shared" si="12"/>
        <v>120</v>
      </c>
      <c r="M30" s="486">
        <f t="shared" si="12"/>
        <v>124</v>
      </c>
      <c r="N30" s="486">
        <f t="shared" si="12"/>
        <v>120</v>
      </c>
      <c r="O30" s="486">
        <f t="shared" si="12"/>
        <v>124</v>
      </c>
      <c r="P30" s="486">
        <f t="shared" si="12"/>
        <v>124</v>
      </c>
      <c r="Q30" s="486">
        <f t="shared" si="12"/>
        <v>120</v>
      </c>
      <c r="R30" s="486">
        <f t="shared" si="12"/>
        <v>124</v>
      </c>
      <c r="S30" s="486">
        <f t="shared" si="12"/>
        <v>120</v>
      </c>
      <c r="T30" s="486">
        <f t="shared" si="12"/>
        <v>124</v>
      </c>
      <c r="U30" s="486">
        <f t="shared" si="7"/>
        <v>1460</v>
      </c>
      <c r="V30" s="486">
        <f t="shared" ref="V30:V36" si="13">+U30*G30</f>
        <v>0</v>
      </c>
      <c r="W30" s="487">
        <f t="shared" si="9"/>
        <v>0.70192307692307687</v>
      </c>
    </row>
    <row r="31" spans="2:26" x14ac:dyDescent="0.25">
      <c r="B31" s="482" t="s">
        <v>242</v>
      </c>
      <c r="C31" s="483" t="s">
        <v>119</v>
      </c>
      <c r="D31" s="484">
        <v>4</v>
      </c>
      <c r="E31" s="483">
        <v>7</v>
      </c>
      <c r="F31" s="484">
        <f t="shared" si="10"/>
        <v>28</v>
      </c>
      <c r="G31" s="485"/>
      <c r="H31" s="486">
        <f t="shared" si="11"/>
        <v>0</v>
      </c>
      <c r="I31" s="486">
        <f t="shared" si="12"/>
        <v>124</v>
      </c>
      <c r="J31" s="486">
        <f t="shared" si="12"/>
        <v>112</v>
      </c>
      <c r="K31" s="486">
        <f t="shared" si="12"/>
        <v>124</v>
      </c>
      <c r="L31" s="486">
        <f t="shared" si="12"/>
        <v>120</v>
      </c>
      <c r="M31" s="486">
        <f t="shared" si="12"/>
        <v>124</v>
      </c>
      <c r="N31" s="486">
        <f t="shared" si="12"/>
        <v>120</v>
      </c>
      <c r="O31" s="486">
        <f t="shared" si="12"/>
        <v>124</v>
      </c>
      <c r="P31" s="486">
        <f t="shared" si="12"/>
        <v>124</v>
      </c>
      <c r="Q31" s="486">
        <f t="shared" si="12"/>
        <v>120</v>
      </c>
      <c r="R31" s="486">
        <f t="shared" si="12"/>
        <v>124</v>
      </c>
      <c r="S31" s="486">
        <f t="shared" si="12"/>
        <v>120</v>
      </c>
      <c r="T31" s="486">
        <f t="shared" si="12"/>
        <v>124</v>
      </c>
      <c r="U31" s="486">
        <f t="shared" si="7"/>
        <v>1460</v>
      </c>
      <c r="V31" s="486">
        <f t="shared" si="13"/>
        <v>0</v>
      </c>
      <c r="W31" s="487">
        <f t="shared" si="9"/>
        <v>0.70192307692307687</v>
      </c>
    </row>
    <row r="32" spans="2:26" x14ac:dyDescent="0.25">
      <c r="B32" s="482" t="s">
        <v>243</v>
      </c>
      <c r="C32" s="483" t="s">
        <v>119</v>
      </c>
      <c r="D32" s="484">
        <v>4</v>
      </c>
      <c r="E32" s="483">
        <v>7</v>
      </c>
      <c r="F32" s="484">
        <f t="shared" si="10"/>
        <v>28</v>
      </c>
      <c r="G32" s="485"/>
      <c r="H32" s="486">
        <f t="shared" si="11"/>
        <v>0</v>
      </c>
      <c r="I32" s="486">
        <f t="shared" si="12"/>
        <v>124</v>
      </c>
      <c r="J32" s="486">
        <f t="shared" si="12"/>
        <v>112</v>
      </c>
      <c r="K32" s="486">
        <f t="shared" si="12"/>
        <v>124</v>
      </c>
      <c r="L32" s="486">
        <f t="shared" si="12"/>
        <v>120</v>
      </c>
      <c r="M32" s="486">
        <f t="shared" si="12"/>
        <v>124</v>
      </c>
      <c r="N32" s="486">
        <f t="shared" si="12"/>
        <v>120</v>
      </c>
      <c r="O32" s="486">
        <f t="shared" si="12"/>
        <v>124</v>
      </c>
      <c r="P32" s="486">
        <f t="shared" si="12"/>
        <v>124</v>
      </c>
      <c r="Q32" s="486">
        <f t="shared" si="12"/>
        <v>120</v>
      </c>
      <c r="R32" s="486">
        <f t="shared" si="12"/>
        <v>124</v>
      </c>
      <c r="S32" s="486">
        <f t="shared" si="12"/>
        <v>120</v>
      </c>
      <c r="T32" s="486">
        <f t="shared" si="12"/>
        <v>124</v>
      </c>
      <c r="U32" s="486">
        <f t="shared" si="7"/>
        <v>1460</v>
      </c>
      <c r="V32" s="486">
        <f t="shared" si="13"/>
        <v>0</v>
      </c>
      <c r="W32" s="487">
        <f t="shared" si="9"/>
        <v>0.70192307692307687</v>
      </c>
    </row>
    <row r="33" spans="2:24" x14ac:dyDescent="0.25">
      <c r="B33" s="482" t="s">
        <v>244</v>
      </c>
      <c r="C33" s="483" t="s">
        <v>119</v>
      </c>
      <c r="D33" s="484">
        <v>4</v>
      </c>
      <c r="E33" s="483">
        <v>7</v>
      </c>
      <c r="F33" s="484">
        <f t="shared" si="10"/>
        <v>28</v>
      </c>
      <c r="G33" s="485"/>
      <c r="H33" s="486">
        <f t="shared" si="11"/>
        <v>0</v>
      </c>
      <c r="I33" s="486">
        <f t="shared" si="12"/>
        <v>124</v>
      </c>
      <c r="J33" s="486">
        <f t="shared" si="12"/>
        <v>112</v>
      </c>
      <c r="K33" s="486">
        <f t="shared" si="12"/>
        <v>124</v>
      </c>
      <c r="L33" s="486">
        <f t="shared" si="12"/>
        <v>120</v>
      </c>
      <c r="M33" s="486">
        <f t="shared" si="12"/>
        <v>124</v>
      </c>
      <c r="N33" s="486">
        <f t="shared" si="12"/>
        <v>120</v>
      </c>
      <c r="O33" s="486">
        <f t="shared" si="12"/>
        <v>124</v>
      </c>
      <c r="P33" s="486">
        <f t="shared" si="12"/>
        <v>124</v>
      </c>
      <c r="Q33" s="486">
        <f t="shared" si="12"/>
        <v>120</v>
      </c>
      <c r="R33" s="486">
        <f t="shared" si="12"/>
        <v>124</v>
      </c>
      <c r="S33" s="486">
        <f t="shared" si="12"/>
        <v>120</v>
      </c>
      <c r="T33" s="486">
        <f t="shared" si="12"/>
        <v>124</v>
      </c>
      <c r="U33" s="486">
        <f t="shared" si="7"/>
        <v>1460</v>
      </c>
      <c r="V33" s="486">
        <f t="shared" si="13"/>
        <v>0</v>
      </c>
      <c r="W33" s="487">
        <f t="shared" si="9"/>
        <v>0.70192307692307687</v>
      </c>
    </row>
    <row r="34" spans="2:24" x14ac:dyDescent="0.25">
      <c r="B34" s="482" t="s">
        <v>245</v>
      </c>
      <c r="C34" s="483" t="s">
        <v>119</v>
      </c>
      <c r="D34" s="484">
        <v>4</v>
      </c>
      <c r="E34" s="483">
        <v>7</v>
      </c>
      <c r="F34" s="484">
        <f t="shared" si="10"/>
        <v>28</v>
      </c>
      <c r="G34" s="485"/>
      <c r="H34" s="486">
        <f t="shared" si="11"/>
        <v>0</v>
      </c>
      <c r="I34" s="486">
        <f t="shared" si="12"/>
        <v>124</v>
      </c>
      <c r="J34" s="486">
        <f t="shared" si="12"/>
        <v>112</v>
      </c>
      <c r="K34" s="486">
        <f t="shared" si="12"/>
        <v>124</v>
      </c>
      <c r="L34" s="486">
        <f t="shared" si="12"/>
        <v>120</v>
      </c>
      <c r="M34" s="486">
        <f t="shared" si="12"/>
        <v>124</v>
      </c>
      <c r="N34" s="486">
        <f t="shared" si="12"/>
        <v>120</v>
      </c>
      <c r="O34" s="486">
        <f t="shared" si="12"/>
        <v>124</v>
      </c>
      <c r="P34" s="486">
        <f t="shared" si="12"/>
        <v>124</v>
      </c>
      <c r="Q34" s="486">
        <f t="shared" si="12"/>
        <v>120</v>
      </c>
      <c r="R34" s="486">
        <f t="shared" si="12"/>
        <v>124</v>
      </c>
      <c r="S34" s="486">
        <f t="shared" si="12"/>
        <v>120</v>
      </c>
      <c r="T34" s="486">
        <f t="shared" si="12"/>
        <v>124</v>
      </c>
      <c r="U34" s="486">
        <f t="shared" si="7"/>
        <v>1460</v>
      </c>
      <c r="V34" s="486">
        <f t="shared" si="13"/>
        <v>0</v>
      </c>
      <c r="W34" s="487">
        <f t="shared" si="9"/>
        <v>0.70192307692307687</v>
      </c>
    </row>
    <row r="35" spans="2:24" x14ac:dyDescent="0.25">
      <c r="B35" s="482" t="s">
        <v>246</v>
      </c>
      <c r="C35" s="483" t="s">
        <v>119</v>
      </c>
      <c r="D35" s="484">
        <v>4</v>
      </c>
      <c r="E35" s="483">
        <v>7</v>
      </c>
      <c r="F35" s="484">
        <f t="shared" si="10"/>
        <v>28</v>
      </c>
      <c r="G35" s="485"/>
      <c r="H35" s="486">
        <f t="shared" si="11"/>
        <v>0</v>
      </c>
      <c r="I35" s="486">
        <f t="shared" si="12"/>
        <v>124</v>
      </c>
      <c r="J35" s="486">
        <f t="shared" si="12"/>
        <v>112</v>
      </c>
      <c r="K35" s="486">
        <f t="shared" si="12"/>
        <v>124</v>
      </c>
      <c r="L35" s="486">
        <f t="shared" si="12"/>
        <v>120</v>
      </c>
      <c r="M35" s="486">
        <f t="shared" si="12"/>
        <v>124</v>
      </c>
      <c r="N35" s="486">
        <f t="shared" si="12"/>
        <v>120</v>
      </c>
      <c r="O35" s="486">
        <f t="shared" si="12"/>
        <v>124</v>
      </c>
      <c r="P35" s="486">
        <f t="shared" ref="P35:T36" si="14">+P$3*$D35</f>
        <v>124</v>
      </c>
      <c r="Q35" s="486">
        <f t="shared" si="14"/>
        <v>120</v>
      </c>
      <c r="R35" s="486">
        <f t="shared" si="14"/>
        <v>124</v>
      </c>
      <c r="S35" s="486">
        <f t="shared" si="14"/>
        <v>120</v>
      </c>
      <c r="T35" s="486">
        <f t="shared" si="14"/>
        <v>124</v>
      </c>
      <c r="U35" s="486">
        <f t="shared" si="7"/>
        <v>1460</v>
      </c>
      <c r="V35" s="486">
        <f t="shared" si="13"/>
        <v>0</v>
      </c>
      <c r="W35" s="487">
        <f t="shared" si="9"/>
        <v>0.70192307692307687</v>
      </c>
    </row>
    <row r="36" spans="2:24" x14ac:dyDescent="0.25">
      <c r="B36" s="482" t="s">
        <v>247</v>
      </c>
      <c r="C36" s="483" t="s">
        <v>119</v>
      </c>
      <c r="D36" s="484">
        <v>4</v>
      </c>
      <c r="E36" s="483">
        <v>7</v>
      </c>
      <c r="F36" s="484">
        <f>D36*E36</f>
        <v>28</v>
      </c>
      <c r="G36" s="485"/>
      <c r="H36" s="486">
        <f t="shared" si="11"/>
        <v>0</v>
      </c>
      <c r="I36" s="486">
        <f t="shared" si="12"/>
        <v>124</v>
      </c>
      <c r="J36" s="486">
        <f t="shared" si="12"/>
        <v>112</v>
      </c>
      <c r="K36" s="486">
        <f t="shared" si="12"/>
        <v>124</v>
      </c>
      <c r="L36" s="486">
        <f t="shared" si="12"/>
        <v>120</v>
      </c>
      <c r="M36" s="486">
        <f t="shared" si="12"/>
        <v>124</v>
      </c>
      <c r="N36" s="486">
        <f t="shared" si="12"/>
        <v>120</v>
      </c>
      <c r="O36" s="486">
        <f t="shared" si="12"/>
        <v>124</v>
      </c>
      <c r="P36" s="486">
        <f t="shared" si="14"/>
        <v>124</v>
      </c>
      <c r="Q36" s="486">
        <f t="shared" si="14"/>
        <v>120</v>
      </c>
      <c r="R36" s="486">
        <f t="shared" si="14"/>
        <v>124</v>
      </c>
      <c r="S36" s="486">
        <f t="shared" si="14"/>
        <v>120</v>
      </c>
      <c r="T36" s="486">
        <f t="shared" si="14"/>
        <v>124</v>
      </c>
      <c r="U36" s="486">
        <f>SUM(I36:T36)</f>
        <v>1460</v>
      </c>
      <c r="V36" s="486">
        <f t="shared" si="13"/>
        <v>0</v>
      </c>
      <c r="W36" s="487">
        <f t="shared" si="9"/>
        <v>0.70192307692307687</v>
      </c>
      <c r="X36" s="492">
        <f>SUM(W30:W35)</f>
        <v>4.2115384615384608</v>
      </c>
    </row>
    <row r="37" spans="2:24" x14ac:dyDescent="0.25">
      <c r="B37" s="482" t="s">
        <v>264</v>
      </c>
      <c r="C37" s="483" t="s">
        <v>119</v>
      </c>
      <c r="D37" s="484">
        <v>4</v>
      </c>
      <c r="E37" s="483">
        <v>7</v>
      </c>
      <c r="F37" s="484">
        <v>28</v>
      </c>
      <c r="G37" s="485"/>
      <c r="H37" s="486">
        <v>297.08</v>
      </c>
      <c r="I37" s="486">
        <v>124</v>
      </c>
      <c r="J37" s="486">
        <v>112</v>
      </c>
      <c r="K37" s="486">
        <v>124</v>
      </c>
      <c r="L37" s="486">
        <v>120</v>
      </c>
      <c r="M37" s="486">
        <v>124</v>
      </c>
      <c r="N37" s="486">
        <v>120</v>
      </c>
      <c r="O37" s="486">
        <v>124</v>
      </c>
      <c r="P37" s="486">
        <v>124</v>
      </c>
      <c r="Q37" s="486">
        <v>120</v>
      </c>
      <c r="R37" s="486">
        <v>124</v>
      </c>
      <c r="S37" s="486">
        <v>120</v>
      </c>
      <c r="T37" s="486">
        <v>124</v>
      </c>
      <c r="U37" s="486">
        <v>1460</v>
      </c>
      <c r="V37" s="486">
        <v>15490.599999999999</v>
      </c>
      <c r="W37" s="487">
        <v>0.70192307692307687</v>
      </c>
      <c r="X37" s="492"/>
    </row>
    <row r="38" spans="2:24" x14ac:dyDescent="0.25">
      <c r="B38" s="482" t="s">
        <v>265</v>
      </c>
      <c r="C38" s="483" t="s">
        <v>119</v>
      </c>
      <c r="D38" s="484">
        <v>4</v>
      </c>
      <c r="E38" s="483">
        <v>7</v>
      </c>
      <c r="F38" s="484">
        <v>28</v>
      </c>
      <c r="G38" s="485"/>
      <c r="H38" s="486">
        <v>297.08</v>
      </c>
      <c r="I38" s="486">
        <v>124</v>
      </c>
      <c r="J38" s="486">
        <v>112</v>
      </c>
      <c r="K38" s="486">
        <v>124</v>
      </c>
      <c r="L38" s="486">
        <v>120</v>
      </c>
      <c r="M38" s="486">
        <v>124</v>
      </c>
      <c r="N38" s="486">
        <v>120</v>
      </c>
      <c r="O38" s="486">
        <v>124</v>
      </c>
      <c r="P38" s="486">
        <v>124</v>
      </c>
      <c r="Q38" s="486">
        <v>120</v>
      </c>
      <c r="R38" s="486">
        <v>124</v>
      </c>
      <c r="S38" s="486">
        <v>120</v>
      </c>
      <c r="T38" s="486">
        <v>124</v>
      </c>
      <c r="U38" s="486">
        <v>1460</v>
      </c>
      <c r="V38" s="486">
        <v>15490.599999999999</v>
      </c>
      <c r="W38" s="487">
        <v>0.70192307692307687</v>
      </c>
      <c r="X38" s="492"/>
    </row>
    <row r="39" spans="2:24" x14ac:dyDescent="0.25">
      <c r="B39" s="482" t="s">
        <v>266</v>
      </c>
      <c r="C39" s="483" t="s">
        <v>119</v>
      </c>
      <c r="D39" s="484">
        <v>4</v>
      </c>
      <c r="E39" s="483">
        <v>7</v>
      </c>
      <c r="F39" s="484">
        <v>28</v>
      </c>
      <c r="G39" s="485"/>
      <c r="H39" s="486">
        <v>297.08</v>
      </c>
      <c r="I39" s="486">
        <v>124</v>
      </c>
      <c r="J39" s="486">
        <v>112</v>
      </c>
      <c r="K39" s="486">
        <v>124</v>
      </c>
      <c r="L39" s="486">
        <v>120</v>
      </c>
      <c r="M39" s="486">
        <v>124</v>
      </c>
      <c r="N39" s="486">
        <v>120</v>
      </c>
      <c r="O39" s="486">
        <v>124</v>
      </c>
      <c r="P39" s="486">
        <v>124</v>
      </c>
      <c r="Q39" s="486">
        <v>120</v>
      </c>
      <c r="R39" s="486">
        <v>124</v>
      </c>
      <c r="S39" s="486">
        <v>120</v>
      </c>
      <c r="T39" s="486">
        <v>124</v>
      </c>
      <c r="U39" s="486">
        <v>1460</v>
      </c>
      <c r="V39" s="486">
        <v>15490.599999999999</v>
      </c>
      <c r="W39" s="487">
        <v>0.70192307692307687</v>
      </c>
      <c r="X39" s="492"/>
    </row>
    <row r="40" spans="2:24" x14ac:dyDescent="0.25">
      <c r="B40" s="482" t="s">
        <v>267</v>
      </c>
      <c r="C40" s="483" t="s">
        <v>119</v>
      </c>
      <c r="D40" s="484">
        <v>4</v>
      </c>
      <c r="E40" s="483">
        <v>7</v>
      </c>
      <c r="F40" s="484">
        <v>28</v>
      </c>
      <c r="G40" s="485"/>
      <c r="H40" s="486">
        <v>297.08</v>
      </c>
      <c r="I40" s="486">
        <v>124</v>
      </c>
      <c r="J40" s="486">
        <v>112</v>
      </c>
      <c r="K40" s="486">
        <v>124</v>
      </c>
      <c r="L40" s="486">
        <v>120</v>
      </c>
      <c r="M40" s="486">
        <v>124</v>
      </c>
      <c r="N40" s="486">
        <v>120</v>
      </c>
      <c r="O40" s="486">
        <v>124</v>
      </c>
      <c r="P40" s="486">
        <v>124</v>
      </c>
      <c r="Q40" s="486">
        <v>120</v>
      </c>
      <c r="R40" s="486">
        <v>124</v>
      </c>
      <c r="S40" s="486">
        <v>120</v>
      </c>
      <c r="T40" s="486">
        <v>124</v>
      </c>
      <c r="U40" s="486">
        <v>1460</v>
      </c>
      <c r="V40" s="486">
        <v>15490.599999999999</v>
      </c>
      <c r="W40" s="487">
        <v>0.70192307692307687</v>
      </c>
      <c r="X40" s="492"/>
    </row>
    <row r="41" spans="2:24" x14ac:dyDescent="0.25">
      <c r="B41" s="482" t="s">
        <v>268</v>
      </c>
      <c r="C41" s="483" t="s">
        <v>119</v>
      </c>
      <c r="D41" s="484">
        <v>4</v>
      </c>
      <c r="E41" s="483">
        <v>7</v>
      </c>
      <c r="F41" s="484">
        <v>28</v>
      </c>
      <c r="G41" s="485"/>
      <c r="H41" s="486">
        <v>297.08</v>
      </c>
      <c r="I41" s="486">
        <v>124</v>
      </c>
      <c r="J41" s="486">
        <v>112</v>
      </c>
      <c r="K41" s="486">
        <v>124</v>
      </c>
      <c r="L41" s="486">
        <v>120</v>
      </c>
      <c r="M41" s="486">
        <v>124</v>
      </c>
      <c r="N41" s="486">
        <v>120</v>
      </c>
      <c r="O41" s="486">
        <v>124</v>
      </c>
      <c r="P41" s="486">
        <v>124</v>
      </c>
      <c r="Q41" s="486">
        <v>120</v>
      </c>
      <c r="R41" s="486">
        <v>124</v>
      </c>
      <c r="S41" s="486">
        <v>120</v>
      </c>
      <c r="T41" s="486">
        <v>124</v>
      </c>
      <c r="U41" s="486">
        <v>1460</v>
      </c>
      <c r="V41" s="486">
        <v>15490.599999999999</v>
      </c>
      <c r="W41" s="487">
        <v>0.70192307692307687</v>
      </c>
      <c r="X41" s="492"/>
    </row>
    <row r="42" spans="2:24" x14ac:dyDescent="0.25">
      <c r="B42" s="482"/>
      <c r="C42" s="483"/>
      <c r="D42" s="484"/>
      <c r="E42" s="483"/>
      <c r="F42" s="484"/>
      <c r="G42" s="485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7"/>
      <c r="X42" s="492"/>
    </row>
    <row r="43" spans="2:24" x14ac:dyDescent="0.25">
      <c r="B43" s="482"/>
      <c r="C43" s="483"/>
      <c r="D43" s="484"/>
      <c r="E43" s="483"/>
      <c r="F43" s="484"/>
      <c r="G43" s="485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7"/>
      <c r="X43" s="492"/>
    </row>
    <row r="44" spans="2:24" x14ac:dyDescent="0.25">
      <c r="B44" s="482" t="s">
        <v>248</v>
      </c>
      <c r="C44" s="483" t="s">
        <v>119</v>
      </c>
      <c r="D44" s="484">
        <v>4</v>
      </c>
      <c r="E44" s="483">
        <v>7</v>
      </c>
      <c r="F44" s="484">
        <f t="shared" ref="F44:F57" si="15">D44*E44</f>
        <v>28</v>
      </c>
      <c r="G44" s="485"/>
      <c r="H44" s="486"/>
      <c r="I44" s="486">
        <v>124</v>
      </c>
      <c r="J44" s="486">
        <v>112</v>
      </c>
      <c r="K44" s="486">
        <v>124</v>
      </c>
      <c r="L44" s="486">
        <v>120</v>
      </c>
      <c r="M44" s="486">
        <v>124</v>
      </c>
      <c r="N44" s="486">
        <v>120</v>
      </c>
      <c r="O44" s="486">
        <v>124</v>
      </c>
      <c r="P44" s="486">
        <v>124</v>
      </c>
      <c r="Q44" s="486">
        <v>120</v>
      </c>
      <c r="R44" s="486">
        <v>124</v>
      </c>
      <c r="S44" s="486">
        <v>120</v>
      </c>
      <c r="T44" s="486">
        <v>124</v>
      </c>
      <c r="U44" s="486">
        <v>1460</v>
      </c>
      <c r="V44" s="486">
        <v>15490.599999999999</v>
      </c>
      <c r="W44" s="487">
        <v>0.70192307692307687</v>
      </c>
      <c r="X44" s="492"/>
    </row>
    <row r="45" spans="2:24" x14ac:dyDescent="0.25">
      <c r="B45" s="482" t="s">
        <v>249</v>
      </c>
      <c r="C45" s="483" t="s">
        <v>119</v>
      </c>
      <c r="D45" s="484">
        <v>4</v>
      </c>
      <c r="E45" s="483">
        <v>7</v>
      </c>
      <c r="F45" s="484">
        <f t="shared" si="15"/>
        <v>28</v>
      </c>
      <c r="G45" s="485"/>
      <c r="H45" s="486"/>
      <c r="I45" s="486">
        <v>124</v>
      </c>
      <c r="J45" s="486">
        <v>112</v>
      </c>
      <c r="K45" s="486">
        <v>124</v>
      </c>
      <c r="L45" s="486">
        <v>120</v>
      </c>
      <c r="M45" s="486">
        <v>124</v>
      </c>
      <c r="N45" s="486">
        <v>120</v>
      </c>
      <c r="O45" s="486">
        <v>124</v>
      </c>
      <c r="P45" s="486">
        <v>124</v>
      </c>
      <c r="Q45" s="486">
        <v>120</v>
      </c>
      <c r="R45" s="486">
        <v>124</v>
      </c>
      <c r="S45" s="486">
        <v>120</v>
      </c>
      <c r="T45" s="486">
        <v>124</v>
      </c>
      <c r="U45" s="486">
        <v>1460</v>
      </c>
      <c r="V45" s="486">
        <v>15490.599999999999</v>
      </c>
      <c r="W45" s="487">
        <v>0.70192307692307687</v>
      </c>
      <c r="X45" s="492"/>
    </row>
    <row r="46" spans="2:24" x14ac:dyDescent="0.25">
      <c r="B46" s="482"/>
      <c r="C46" s="483"/>
      <c r="D46" s="484"/>
      <c r="E46" s="483"/>
      <c r="F46" s="484"/>
      <c r="G46" s="485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7"/>
      <c r="X46" s="492"/>
    </row>
    <row r="47" spans="2:24" x14ac:dyDescent="0.25">
      <c r="B47" s="488" t="s">
        <v>250</v>
      </c>
      <c r="C47" s="483"/>
      <c r="D47" s="484"/>
      <c r="E47" s="483"/>
      <c r="F47" s="484"/>
      <c r="G47" s="485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6"/>
      <c r="T47" s="486"/>
      <c r="U47" s="486"/>
      <c r="V47" s="486"/>
      <c r="W47" s="487"/>
      <c r="X47" s="492"/>
    </row>
    <row r="48" spans="2:24" x14ac:dyDescent="0.25">
      <c r="B48" s="482" t="s">
        <v>251</v>
      </c>
      <c r="C48" s="483" t="s">
        <v>137</v>
      </c>
      <c r="D48" s="484">
        <v>8</v>
      </c>
      <c r="E48" s="483">
        <v>7</v>
      </c>
      <c r="F48" s="484">
        <f t="shared" si="15"/>
        <v>56</v>
      </c>
      <c r="G48" s="485"/>
      <c r="H48" s="486"/>
      <c r="I48" s="486">
        <f t="shared" ref="I48:T51" si="16">+I$3*$D48</f>
        <v>248</v>
      </c>
      <c r="J48" s="486">
        <f t="shared" si="16"/>
        <v>224</v>
      </c>
      <c r="K48" s="486">
        <f t="shared" si="16"/>
        <v>248</v>
      </c>
      <c r="L48" s="486">
        <f t="shared" si="16"/>
        <v>240</v>
      </c>
      <c r="M48" s="486">
        <f t="shared" si="16"/>
        <v>248</v>
      </c>
      <c r="N48" s="486">
        <f t="shared" si="16"/>
        <v>240</v>
      </c>
      <c r="O48" s="486">
        <f t="shared" si="16"/>
        <v>248</v>
      </c>
      <c r="P48" s="486">
        <f t="shared" si="16"/>
        <v>248</v>
      </c>
      <c r="Q48" s="486">
        <f t="shared" si="16"/>
        <v>240</v>
      </c>
      <c r="R48" s="486">
        <f t="shared" si="16"/>
        <v>248</v>
      </c>
      <c r="S48" s="486">
        <f t="shared" si="16"/>
        <v>240</v>
      </c>
      <c r="T48" s="486">
        <f t="shared" si="16"/>
        <v>248</v>
      </c>
      <c r="U48" s="486">
        <f t="shared" si="7"/>
        <v>2920</v>
      </c>
      <c r="V48" s="486">
        <f>+U48*G48</f>
        <v>0</v>
      </c>
      <c r="W48" s="487">
        <f t="shared" si="9"/>
        <v>1.4038461538461537</v>
      </c>
      <c r="X48" s="492"/>
    </row>
    <row r="49" spans="2:24" x14ac:dyDescent="0.25">
      <c r="B49" s="482" t="s">
        <v>252</v>
      </c>
      <c r="C49" s="483" t="s">
        <v>253</v>
      </c>
      <c r="D49" s="484">
        <v>4</v>
      </c>
      <c r="E49" s="483">
        <v>7</v>
      </c>
      <c r="F49" s="484">
        <f t="shared" si="15"/>
        <v>28</v>
      </c>
      <c r="G49" s="485"/>
      <c r="H49" s="486"/>
      <c r="I49" s="486">
        <f t="shared" si="16"/>
        <v>124</v>
      </c>
      <c r="J49" s="486">
        <f t="shared" si="16"/>
        <v>112</v>
      </c>
      <c r="K49" s="486">
        <f t="shared" si="16"/>
        <v>124</v>
      </c>
      <c r="L49" s="486">
        <f t="shared" si="16"/>
        <v>120</v>
      </c>
      <c r="M49" s="486">
        <f t="shared" si="16"/>
        <v>124</v>
      </c>
      <c r="N49" s="486">
        <f t="shared" si="16"/>
        <v>120</v>
      </c>
      <c r="O49" s="486">
        <f t="shared" si="16"/>
        <v>124</v>
      </c>
      <c r="P49" s="486">
        <f t="shared" si="16"/>
        <v>124</v>
      </c>
      <c r="Q49" s="486">
        <f t="shared" si="16"/>
        <v>120</v>
      </c>
      <c r="R49" s="486">
        <f t="shared" si="16"/>
        <v>124</v>
      </c>
      <c r="S49" s="486">
        <f t="shared" si="16"/>
        <v>120</v>
      </c>
      <c r="T49" s="486">
        <f t="shared" si="16"/>
        <v>124</v>
      </c>
      <c r="U49" s="486">
        <f t="shared" si="7"/>
        <v>1460</v>
      </c>
      <c r="V49" s="486">
        <f>+U49*G49</f>
        <v>0</v>
      </c>
      <c r="W49" s="487">
        <f t="shared" si="9"/>
        <v>0.70192307692307687</v>
      </c>
      <c r="X49" s="492"/>
    </row>
    <row r="50" spans="2:24" x14ac:dyDescent="0.25">
      <c r="B50" s="482" t="s">
        <v>254</v>
      </c>
      <c r="C50" s="483" t="s">
        <v>187</v>
      </c>
      <c r="D50" s="484">
        <v>0</v>
      </c>
      <c r="E50" s="483">
        <v>0</v>
      </c>
      <c r="F50" s="484">
        <f t="shared" si="15"/>
        <v>0</v>
      </c>
      <c r="G50" s="485"/>
      <c r="H50" s="486"/>
      <c r="I50" s="486">
        <f t="shared" si="16"/>
        <v>0</v>
      </c>
      <c r="J50" s="486">
        <f t="shared" si="16"/>
        <v>0</v>
      </c>
      <c r="K50" s="486">
        <f t="shared" si="16"/>
        <v>0</v>
      </c>
      <c r="L50" s="486">
        <f t="shared" si="16"/>
        <v>0</v>
      </c>
      <c r="M50" s="486">
        <f t="shared" si="16"/>
        <v>0</v>
      </c>
      <c r="N50" s="486">
        <f t="shared" si="16"/>
        <v>0</v>
      </c>
      <c r="O50" s="486">
        <f t="shared" si="16"/>
        <v>0</v>
      </c>
      <c r="P50" s="486">
        <f t="shared" si="16"/>
        <v>0</v>
      </c>
      <c r="Q50" s="486">
        <f t="shared" si="16"/>
        <v>0</v>
      </c>
      <c r="R50" s="486">
        <f t="shared" si="16"/>
        <v>0</v>
      </c>
      <c r="S50" s="486">
        <f t="shared" si="16"/>
        <v>0</v>
      </c>
      <c r="T50" s="486">
        <f t="shared" si="16"/>
        <v>0</v>
      </c>
      <c r="U50" s="486">
        <f t="shared" si="7"/>
        <v>0</v>
      </c>
      <c r="V50" s="486">
        <f>+U50*G50</f>
        <v>0</v>
      </c>
      <c r="W50" s="487">
        <f t="shared" si="9"/>
        <v>0</v>
      </c>
      <c r="X50" s="492" t="s">
        <v>259</v>
      </c>
    </row>
    <row r="51" spans="2:24" x14ac:dyDescent="0.25">
      <c r="B51" s="482" t="s">
        <v>255</v>
      </c>
      <c r="C51" s="483" t="s">
        <v>256</v>
      </c>
      <c r="D51" s="484">
        <v>0</v>
      </c>
      <c r="E51" s="483">
        <v>0</v>
      </c>
      <c r="F51" s="484">
        <f t="shared" si="15"/>
        <v>0</v>
      </c>
      <c r="G51" s="485"/>
      <c r="H51" s="486"/>
      <c r="I51" s="486">
        <f t="shared" si="16"/>
        <v>0</v>
      </c>
      <c r="J51" s="486">
        <f t="shared" si="16"/>
        <v>0</v>
      </c>
      <c r="K51" s="486">
        <f t="shared" si="16"/>
        <v>0</v>
      </c>
      <c r="L51" s="486">
        <f t="shared" si="16"/>
        <v>0</v>
      </c>
      <c r="M51" s="486">
        <f t="shared" si="16"/>
        <v>0</v>
      </c>
      <c r="N51" s="486">
        <f t="shared" si="16"/>
        <v>0</v>
      </c>
      <c r="O51" s="486">
        <f t="shared" si="16"/>
        <v>0</v>
      </c>
      <c r="P51" s="486">
        <f t="shared" si="16"/>
        <v>0</v>
      </c>
      <c r="Q51" s="486">
        <f t="shared" si="16"/>
        <v>0</v>
      </c>
      <c r="R51" s="486">
        <f t="shared" si="16"/>
        <v>0</v>
      </c>
      <c r="S51" s="486">
        <f t="shared" si="16"/>
        <v>0</v>
      </c>
      <c r="T51" s="486">
        <f t="shared" si="16"/>
        <v>0</v>
      </c>
      <c r="U51" s="486">
        <f>SUM(I51:T51)</f>
        <v>0</v>
      </c>
      <c r="V51" s="486">
        <f>+U51*G51</f>
        <v>0</v>
      </c>
      <c r="W51" s="487">
        <f t="shared" si="9"/>
        <v>0</v>
      </c>
      <c r="X51" s="492"/>
    </row>
    <row r="52" spans="2:24" x14ac:dyDescent="0.25">
      <c r="B52" s="482"/>
      <c r="C52" s="483"/>
      <c r="D52" s="484"/>
      <c r="E52" s="483"/>
      <c r="F52" s="484"/>
      <c r="G52" s="485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6"/>
      <c r="V52" s="486"/>
      <c r="W52" s="487"/>
      <c r="X52" s="492"/>
    </row>
    <row r="53" spans="2:24" x14ac:dyDescent="0.25">
      <c r="B53" s="488" t="s">
        <v>257</v>
      </c>
      <c r="C53" s="483"/>
      <c r="D53" s="484"/>
      <c r="E53" s="483"/>
      <c r="F53" s="484"/>
      <c r="G53" s="485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6"/>
      <c r="V53" s="486"/>
      <c r="W53" s="487"/>
    </row>
    <row r="54" spans="2:24" x14ac:dyDescent="0.25">
      <c r="B54" s="482" t="s">
        <v>184</v>
      </c>
      <c r="C54" s="483" t="s">
        <v>137</v>
      </c>
      <c r="D54" s="484">
        <v>8</v>
      </c>
      <c r="E54" s="483">
        <v>7</v>
      </c>
      <c r="F54" s="484">
        <f t="shared" si="15"/>
        <v>56</v>
      </c>
      <c r="G54" s="485"/>
      <c r="H54" s="486">
        <f>+F54*G54</f>
        <v>0</v>
      </c>
      <c r="I54" s="486">
        <f t="shared" ref="I54:T57" si="17">+I$3*$D54</f>
        <v>248</v>
      </c>
      <c r="J54" s="486">
        <f t="shared" si="17"/>
        <v>224</v>
      </c>
      <c r="K54" s="486">
        <f t="shared" si="17"/>
        <v>248</v>
      </c>
      <c r="L54" s="486">
        <f t="shared" si="17"/>
        <v>240</v>
      </c>
      <c r="M54" s="486">
        <f t="shared" si="17"/>
        <v>248</v>
      </c>
      <c r="N54" s="486">
        <f t="shared" si="17"/>
        <v>240</v>
      </c>
      <c r="O54" s="486">
        <f t="shared" si="17"/>
        <v>248</v>
      </c>
      <c r="P54" s="486">
        <f t="shared" si="17"/>
        <v>248</v>
      </c>
      <c r="Q54" s="486">
        <f t="shared" si="17"/>
        <v>240</v>
      </c>
      <c r="R54" s="486">
        <f t="shared" si="17"/>
        <v>248</v>
      </c>
      <c r="S54" s="486">
        <f t="shared" si="17"/>
        <v>240</v>
      </c>
      <c r="T54" s="486">
        <f t="shared" si="17"/>
        <v>248</v>
      </c>
      <c r="U54" s="486">
        <f t="shared" si="7"/>
        <v>2920</v>
      </c>
      <c r="V54" s="486">
        <f>+U54*G54</f>
        <v>0</v>
      </c>
      <c r="W54" s="487">
        <f t="shared" si="9"/>
        <v>1.4038461538461537</v>
      </c>
    </row>
    <row r="55" spans="2:24" x14ac:dyDescent="0.25">
      <c r="B55" s="482" t="s">
        <v>210</v>
      </c>
      <c r="C55" s="483" t="s">
        <v>217</v>
      </c>
      <c r="D55" s="484">
        <v>8</v>
      </c>
      <c r="E55" s="483">
        <v>7</v>
      </c>
      <c r="F55" s="484">
        <f t="shared" si="15"/>
        <v>56</v>
      </c>
      <c r="G55" s="485"/>
      <c r="H55" s="486">
        <f>+F55*G55</f>
        <v>0</v>
      </c>
      <c r="I55" s="486">
        <f t="shared" si="17"/>
        <v>248</v>
      </c>
      <c r="J55" s="486">
        <f t="shared" si="17"/>
        <v>224</v>
      </c>
      <c r="K55" s="486">
        <f t="shared" si="17"/>
        <v>248</v>
      </c>
      <c r="L55" s="486">
        <f t="shared" si="17"/>
        <v>240</v>
      </c>
      <c r="M55" s="486">
        <f t="shared" si="17"/>
        <v>248</v>
      </c>
      <c r="N55" s="486">
        <f t="shared" si="17"/>
        <v>240</v>
      </c>
      <c r="O55" s="486">
        <f t="shared" si="17"/>
        <v>248</v>
      </c>
      <c r="P55" s="486">
        <f t="shared" si="17"/>
        <v>248</v>
      </c>
      <c r="Q55" s="486">
        <f t="shared" si="17"/>
        <v>240</v>
      </c>
      <c r="R55" s="486">
        <f t="shared" si="17"/>
        <v>248</v>
      </c>
      <c r="S55" s="486">
        <f t="shared" si="17"/>
        <v>240</v>
      </c>
      <c r="T55" s="486">
        <f t="shared" si="17"/>
        <v>248</v>
      </c>
      <c r="U55" s="486">
        <f t="shared" si="7"/>
        <v>2920</v>
      </c>
      <c r="V55" s="486">
        <f>+U55*G55</f>
        <v>0</v>
      </c>
      <c r="W55" s="487">
        <f t="shared" si="9"/>
        <v>1.4038461538461537</v>
      </c>
    </row>
    <row r="56" spans="2:24" x14ac:dyDescent="0.25">
      <c r="B56" s="482" t="s">
        <v>211</v>
      </c>
      <c r="C56" s="483" t="s">
        <v>186</v>
      </c>
      <c r="D56" s="484">
        <v>8</v>
      </c>
      <c r="E56" s="483">
        <v>7</v>
      </c>
      <c r="F56" s="484">
        <f t="shared" si="15"/>
        <v>56</v>
      </c>
      <c r="G56" s="485"/>
      <c r="H56" s="486">
        <f>+F56*G56</f>
        <v>0</v>
      </c>
      <c r="I56" s="486">
        <f t="shared" si="17"/>
        <v>248</v>
      </c>
      <c r="J56" s="486">
        <f t="shared" si="17"/>
        <v>224</v>
      </c>
      <c r="K56" s="486">
        <f t="shared" si="17"/>
        <v>248</v>
      </c>
      <c r="L56" s="486">
        <f t="shared" si="17"/>
        <v>240</v>
      </c>
      <c r="M56" s="486">
        <f t="shared" si="17"/>
        <v>248</v>
      </c>
      <c r="N56" s="486">
        <f t="shared" si="17"/>
        <v>240</v>
      </c>
      <c r="O56" s="486">
        <f t="shared" si="17"/>
        <v>248</v>
      </c>
      <c r="P56" s="486">
        <f t="shared" si="17"/>
        <v>248</v>
      </c>
      <c r="Q56" s="486">
        <f t="shared" si="17"/>
        <v>240</v>
      </c>
      <c r="R56" s="486">
        <f t="shared" si="17"/>
        <v>248</v>
      </c>
      <c r="S56" s="486">
        <f t="shared" si="17"/>
        <v>240</v>
      </c>
      <c r="T56" s="486">
        <f t="shared" si="17"/>
        <v>248</v>
      </c>
      <c r="U56" s="486">
        <f t="shared" si="7"/>
        <v>2920</v>
      </c>
      <c r="V56" s="486">
        <f>+U56*G56</f>
        <v>0</v>
      </c>
      <c r="W56" s="487">
        <f t="shared" si="9"/>
        <v>1.4038461538461537</v>
      </c>
    </row>
    <row r="57" spans="2:24" x14ac:dyDescent="0.25">
      <c r="B57" s="482" t="s">
        <v>211</v>
      </c>
      <c r="C57" s="483" t="s">
        <v>119</v>
      </c>
      <c r="D57" s="484">
        <v>4</v>
      </c>
      <c r="E57" s="483">
        <v>7</v>
      </c>
      <c r="F57" s="484">
        <f t="shared" si="15"/>
        <v>28</v>
      </c>
      <c r="G57" s="485"/>
      <c r="H57" s="486">
        <f>+F57*G57</f>
        <v>0</v>
      </c>
      <c r="I57" s="486">
        <f t="shared" si="17"/>
        <v>124</v>
      </c>
      <c r="J57" s="486">
        <f t="shared" si="17"/>
        <v>112</v>
      </c>
      <c r="K57" s="486">
        <f t="shared" si="17"/>
        <v>124</v>
      </c>
      <c r="L57" s="486">
        <f t="shared" si="17"/>
        <v>120</v>
      </c>
      <c r="M57" s="486">
        <f t="shared" si="17"/>
        <v>124</v>
      </c>
      <c r="N57" s="486">
        <f t="shared" si="17"/>
        <v>120</v>
      </c>
      <c r="O57" s="486">
        <f t="shared" si="17"/>
        <v>124</v>
      </c>
      <c r="P57" s="486">
        <f t="shared" si="17"/>
        <v>124</v>
      </c>
      <c r="Q57" s="486">
        <f t="shared" si="17"/>
        <v>120</v>
      </c>
      <c r="R57" s="486">
        <f t="shared" si="17"/>
        <v>124</v>
      </c>
      <c r="S57" s="486">
        <f t="shared" si="17"/>
        <v>120</v>
      </c>
      <c r="T57" s="486">
        <f t="shared" si="17"/>
        <v>124</v>
      </c>
      <c r="U57" s="486">
        <f t="shared" si="7"/>
        <v>1460</v>
      </c>
      <c r="V57" s="486">
        <f>+U57*G57</f>
        <v>0</v>
      </c>
      <c r="W57" s="487">
        <f t="shared" si="9"/>
        <v>0.70192307692307687</v>
      </c>
    </row>
    <row r="58" spans="2:24" x14ac:dyDescent="0.25">
      <c r="B58" s="482"/>
      <c r="C58" s="483"/>
      <c r="D58" s="484"/>
      <c r="E58" s="483"/>
      <c r="F58" s="484"/>
      <c r="G58" s="485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7"/>
    </row>
    <row r="59" spans="2:24" x14ac:dyDescent="0.25">
      <c r="B59" s="482"/>
      <c r="C59" s="483"/>
      <c r="D59" s="484"/>
      <c r="E59" s="483"/>
      <c r="F59" s="484"/>
      <c r="G59" s="485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486"/>
      <c r="U59" s="486"/>
      <c r="V59" s="486"/>
      <c r="W59" s="487"/>
    </row>
    <row r="60" spans="2:24" x14ac:dyDescent="0.25">
      <c r="B60" s="493" t="s">
        <v>232</v>
      </c>
      <c r="C60" s="483"/>
      <c r="D60" s="484"/>
      <c r="E60" s="483"/>
      <c r="F60" s="484"/>
      <c r="G60" s="485"/>
      <c r="H60" s="486"/>
      <c r="I60" s="486">
        <f t="shared" ref="I60:T60" si="18">SUM(I10:I59)</f>
        <v>6129.1428571428569</v>
      </c>
      <c r="J60" s="486">
        <f t="shared" si="18"/>
        <v>5536</v>
      </c>
      <c r="K60" s="486">
        <f t="shared" si="18"/>
        <v>6129.1428571428569</v>
      </c>
      <c r="L60" s="486">
        <f t="shared" si="18"/>
        <v>5931.4285714285716</v>
      </c>
      <c r="M60" s="486">
        <f t="shared" si="18"/>
        <v>6129.1428571428569</v>
      </c>
      <c r="N60" s="486">
        <f t="shared" si="18"/>
        <v>5931.4285714285716</v>
      </c>
      <c r="O60" s="486">
        <f t="shared" si="18"/>
        <v>6129.1428571428569</v>
      </c>
      <c r="P60" s="486">
        <f t="shared" si="18"/>
        <v>6129.1428571428569</v>
      </c>
      <c r="Q60" s="486">
        <f t="shared" si="18"/>
        <v>5931.4285714285716</v>
      </c>
      <c r="R60" s="486">
        <f t="shared" si="18"/>
        <v>6129.1428571428569</v>
      </c>
      <c r="S60" s="486">
        <f t="shared" si="18"/>
        <v>5931.4285714285716</v>
      </c>
      <c r="T60" s="486">
        <f t="shared" si="18"/>
        <v>6129.1428571428569</v>
      </c>
      <c r="U60" s="521">
        <f>SUM(U5:U59)</f>
        <v>78405.71428571429</v>
      </c>
      <c r="V60" s="486"/>
      <c r="W60" s="487">
        <f>SUM(W5:W59)</f>
        <v>37.695054945054942</v>
      </c>
    </row>
    <row r="61" spans="2:24" x14ac:dyDescent="0.25">
      <c r="B61" s="488" t="s">
        <v>233</v>
      </c>
      <c r="C61" s="483"/>
      <c r="D61" s="484"/>
      <c r="E61" s="483"/>
      <c r="F61" s="484"/>
      <c r="G61" s="485"/>
      <c r="H61" s="486"/>
      <c r="I61" s="486">
        <f t="shared" ref="I61:T61" si="19">+I60/I3</f>
        <v>197.71428571428569</v>
      </c>
      <c r="J61" s="486">
        <f t="shared" si="19"/>
        <v>197.71428571428572</v>
      </c>
      <c r="K61" s="486">
        <f t="shared" si="19"/>
        <v>197.71428571428569</v>
      </c>
      <c r="L61" s="486">
        <f t="shared" si="19"/>
        <v>197.71428571428572</v>
      </c>
      <c r="M61" s="486">
        <f t="shared" si="19"/>
        <v>197.71428571428569</v>
      </c>
      <c r="N61" s="486">
        <f t="shared" si="19"/>
        <v>197.71428571428572</v>
      </c>
      <c r="O61" s="486">
        <f t="shared" si="19"/>
        <v>197.71428571428569</v>
      </c>
      <c r="P61" s="486">
        <f t="shared" si="19"/>
        <v>197.71428571428569</v>
      </c>
      <c r="Q61" s="486">
        <f t="shared" si="19"/>
        <v>197.71428571428572</v>
      </c>
      <c r="R61" s="486">
        <f t="shared" si="19"/>
        <v>197.71428571428569</v>
      </c>
      <c r="S61" s="486">
        <f t="shared" si="19"/>
        <v>197.71428571428572</v>
      </c>
      <c r="T61" s="486">
        <f t="shared" si="19"/>
        <v>197.71428571428569</v>
      </c>
      <c r="U61" s="521">
        <f>+U60/2080</f>
        <v>37.695054945054949</v>
      </c>
      <c r="V61" s="522">
        <f>SUM(V5:V60)</f>
        <v>108434.20000000001</v>
      </c>
      <c r="W61" s="487"/>
    </row>
    <row r="62" spans="2:24" x14ac:dyDescent="0.25">
      <c r="B62" s="488" t="s">
        <v>224</v>
      </c>
      <c r="C62" s="483"/>
      <c r="D62" s="484"/>
      <c r="E62" s="483"/>
      <c r="F62" s="484"/>
      <c r="G62" s="485"/>
      <c r="H62" s="486"/>
      <c r="I62" s="486">
        <f>+I61/8</f>
        <v>24.714285714285712</v>
      </c>
      <c r="J62" s="486">
        <f>+J61/8</f>
        <v>24.714285714285715</v>
      </c>
      <c r="K62" s="486">
        <f>+K61/8</f>
        <v>24.714285714285712</v>
      </c>
      <c r="L62" s="486">
        <f>+L61/8</f>
        <v>24.714285714285715</v>
      </c>
      <c r="M62" s="486">
        <f t="shared" ref="M62:T62" si="20">+M61/8</f>
        <v>24.714285714285712</v>
      </c>
      <c r="N62" s="486">
        <f t="shared" si="20"/>
        <v>24.714285714285715</v>
      </c>
      <c r="O62" s="486">
        <f t="shared" si="20"/>
        <v>24.714285714285712</v>
      </c>
      <c r="P62" s="486">
        <f t="shared" si="20"/>
        <v>24.714285714285712</v>
      </c>
      <c r="Q62" s="486">
        <f t="shared" si="20"/>
        <v>24.714285714285715</v>
      </c>
      <c r="R62" s="486">
        <f t="shared" si="20"/>
        <v>24.714285714285712</v>
      </c>
      <c r="S62" s="486">
        <f t="shared" si="20"/>
        <v>24.714285714285715</v>
      </c>
      <c r="T62" s="486">
        <f t="shared" si="20"/>
        <v>24.714285714285712</v>
      </c>
      <c r="U62" s="486"/>
      <c r="V62" s="486"/>
      <c r="W62" s="487"/>
    </row>
    <row r="63" spans="2:24" x14ac:dyDescent="0.25">
      <c r="B63" s="493" t="s">
        <v>225</v>
      </c>
      <c r="C63" s="494"/>
      <c r="D63" s="495"/>
      <c r="E63" s="494"/>
      <c r="F63" s="495"/>
      <c r="G63" s="496"/>
      <c r="H63" s="497"/>
      <c r="I63" s="497">
        <v>3</v>
      </c>
      <c r="J63" s="497">
        <v>3</v>
      </c>
      <c r="K63" s="497">
        <v>3</v>
      </c>
      <c r="L63" s="497">
        <v>3</v>
      </c>
      <c r="M63" s="497">
        <v>3</v>
      </c>
      <c r="N63" s="497">
        <v>3</v>
      </c>
      <c r="O63" s="497">
        <v>3</v>
      </c>
      <c r="P63" s="497">
        <v>3</v>
      </c>
      <c r="Q63" s="497">
        <v>3</v>
      </c>
      <c r="R63" s="497">
        <v>3</v>
      </c>
      <c r="S63" s="497">
        <v>3</v>
      </c>
      <c r="T63" s="497">
        <v>3</v>
      </c>
      <c r="U63" s="498"/>
      <c r="V63" s="497"/>
      <c r="W63" s="499"/>
    </row>
    <row r="64" spans="2:24" x14ac:dyDescent="0.25">
      <c r="B64" s="500" t="s">
        <v>231</v>
      </c>
      <c r="C64" s="501"/>
      <c r="D64" s="502"/>
      <c r="E64" s="501"/>
      <c r="F64" s="502"/>
      <c r="G64" s="503"/>
      <c r="H64" s="504"/>
      <c r="I64" s="505">
        <f>+I62+I63</f>
        <v>27.714285714285712</v>
      </c>
      <c r="J64" s="505">
        <f>+J62+J63</f>
        <v>27.714285714285715</v>
      </c>
      <c r="K64" s="505">
        <f>+K62+K63</f>
        <v>27.714285714285712</v>
      </c>
      <c r="L64" s="505">
        <f>+L62+L63</f>
        <v>27.714285714285715</v>
      </c>
      <c r="M64" s="505">
        <f t="shared" ref="M64:T64" si="21">+M62+M63</f>
        <v>27.714285714285712</v>
      </c>
      <c r="N64" s="505">
        <f t="shared" si="21"/>
        <v>27.714285714285715</v>
      </c>
      <c r="O64" s="505">
        <f t="shared" si="21"/>
        <v>27.714285714285712</v>
      </c>
      <c r="P64" s="505">
        <f t="shared" si="21"/>
        <v>27.714285714285712</v>
      </c>
      <c r="Q64" s="505">
        <f t="shared" si="21"/>
        <v>27.714285714285715</v>
      </c>
      <c r="R64" s="505">
        <f t="shared" si="21"/>
        <v>27.714285714285712</v>
      </c>
      <c r="S64" s="505">
        <f t="shared" si="21"/>
        <v>27.714285714285715</v>
      </c>
      <c r="T64" s="505">
        <f t="shared" si="21"/>
        <v>27.714285714285712</v>
      </c>
      <c r="U64" s="498">
        <f>AVERAGE(I64:T64)</f>
        <v>27.714285714285719</v>
      </c>
      <c r="V64" s="506"/>
      <c r="W64" s="499"/>
    </row>
    <row r="65" spans="2:23" x14ac:dyDescent="0.25">
      <c r="B65" s="493"/>
      <c r="C65" s="507"/>
      <c r="D65" s="508"/>
      <c r="E65" s="507"/>
      <c r="F65" s="509"/>
      <c r="G65" s="510"/>
      <c r="H65" s="497"/>
      <c r="I65" s="497"/>
      <c r="J65" s="497"/>
      <c r="K65" s="497"/>
      <c r="L65" s="497"/>
      <c r="M65" s="497"/>
      <c r="N65" s="497"/>
      <c r="O65" s="497"/>
      <c r="P65" s="497"/>
      <c r="Q65" s="497"/>
      <c r="R65" s="497"/>
      <c r="S65" s="497"/>
      <c r="T65" s="497"/>
      <c r="U65" s="509"/>
      <c r="V65" s="506"/>
      <c r="W65" s="511"/>
    </row>
    <row r="66" spans="2:23" ht="15.75" thickBot="1" x14ac:dyDescent="0.3">
      <c r="B66" s="512"/>
      <c r="C66" s="513"/>
      <c r="D66" s="514"/>
      <c r="E66" s="513"/>
      <c r="F66" s="515"/>
      <c r="G66" s="516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7"/>
      <c r="T66" s="517"/>
      <c r="U66" s="515"/>
      <c r="V66" s="517"/>
      <c r="W66" s="518"/>
    </row>
  </sheetData>
  <phoneticPr fontId="14" type="noConversion"/>
  <pageMargins left="0.25" right="0.25" top="0.75" bottom="0.75" header="0.3" footer="0.3"/>
  <pageSetup paperSize="5" scale="77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workbookViewId="0">
      <selection activeCell="C6" sqref="C6"/>
    </sheetView>
  </sheetViews>
  <sheetFormatPr defaultRowHeight="15.75" x14ac:dyDescent="0.25"/>
  <cols>
    <col min="2" max="2" width="43.375" customWidth="1"/>
    <col min="3" max="3" width="10" bestFit="1" customWidth="1"/>
    <col min="4" max="4" width="11.375" bestFit="1" customWidth="1"/>
    <col min="5" max="5" width="8.375" bestFit="1" customWidth="1"/>
    <col min="6" max="9" width="7.875" bestFit="1" customWidth="1"/>
    <col min="10" max="10" width="8.625" bestFit="1" customWidth="1"/>
    <col min="11" max="11" width="12.625" bestFit="1" customWidth="1"/>
    <col min="12" max="12" width="10.5" bestFit="1" customWidth="1"/>
    <col min="13" max="13" width="12.125" bestFit="1" customWidth="1"/>
    <col min="14" max="14" width="12" bestFit="1" customWidth="1"/>
    <col min="15" max="15" width="9.375" bestFit="1" customWidth="1"/>
  </cols>
  <sheetData>
    <row r="1" spans="1:15" ht="16.5" thickBot="1" x14ac:dyDescent="0.3"/>
    <row r="2" spans="1:15" ht="19.5" thickTop="1" x14ac:dyDescent="0.3">
      <c r="A2" s="2"/>
      <c r="B2" s="279" t="s">
        <v>0</v>
      </c>
      <c r="C2" s="280" t="s">
        <v>1</v>
      </c>
      <c r="D2" s="280" t="s">
        <v>3</v>
      </c>
      <c r="E2" s="280" t="s">
        <v>4</v>
      </c>
      <c r="F2" s="280" t="s">
        <v>5</v>
      </c>
      <c r="G2" s="280" t="s">
        <v>6</v>
      </c>
      <c r="H2" s="280" t="s">
        <v>7</v>
      </c>
      <c r="I2" s="280" t="s">
        <v>8</v>
      </c>
      <c r="J2" s="280" t="s">
        <v>9</v>
      </c>
      <c r="K2" s="280" t="s">
        <v>10</v>
      </c>
      <c r="L2" s="280" t="s">
        <v>11</v>
      </c>
      <c r="M2" s="280" t="s">
        <v>12</v>
      </c>
      <c r="N2" s="280" t="s">
        <v>13</v>
      </c>
      <c r="O2" s="281"/>
    </row>
    <row r="3" spans="1:15" ht="18.75" x14ac:dyDescent="0.3">
      <c r="A3" s="2"/>
      <c r="B3" s="282"/>
      <c r="C3" s="283" t="str">
        <f>+ASSUMPTIONS!D14</f>
        <v>JANUARY</v>
      </c>
      <c r="D3" s="283" t="str">
        <f>+ASSUMPTIONS!E14</f>
        <v>FEBRUARY</v>
      </c>
      <c r="E3" s="283" t="str">
        <f>+ASSUMPTIONS!F14</f>
        <v>MARCH</v>
      </c>
      <c r="F3" s="283" t="str">
        <f>+ASSUMPTIONS!G14</f>
        <v>APRIL</v>
      </c>
      <c r="G3" s="283" t="str">
        <f>+ASSUMPTIONS!H14</f>
        <v>MAY</v>
      </c>
      <c r="H3" s="283" t="str">
        <f>+ASSUMPTIONS!I14</f>
        <v>JUNE</v>
      </c>
      <c r="I3" s="283" t="str">
        <f>+ASSUMPTIONS!J14</f>
        <v>JULY</v>
      </c>
      <c r="J3" s="283" t="str">
        <f>+ASSUMPTIONS!K14</f>
        <v>AUGUST</v>
      </c>
      <c r="K3" s="283" t="str">
        <f>+ASSUMPTIONS!L14</f>
        <v>SEPTEMBER</v>
      </c>
      <c r="L3" s="283" t="str">
        <f>+ASSUMPTIONS!M14</f>
        <v>OCTOBER</v>
      </c>
      <c r="M3" s="283" t="str">
        <f>+ASSUMPTIONS!N14</f>
        <v>NOVEMBER</v>
      </c>
      <c r="N3" s="283" t="str">
        <f>+ASSUMPTIONS!O14</f>
        <v>DECEMBER</v>
      </c>
      <c r="O3" s="284" t="s">
        <v>26</v>
      </c>
    </row>
    <row r="4" spans="1:15" x14ac:dyDescent="0.25">
      <c r="A4" s="2"/>
      <c r="B4" s="285" t="s">
        <v>79</v>
      </c>
      <c r="C4" s="274">
        <f>+ASSUMPTIONS!D13</f>
        <v>31</v>
      </c>
      <c r="D4" s="274">
        <f>+ASSUMPTIONS!E13</f>
        <v>28</v>
      </c>
      <c r="E4" s="274">
        <f>+ASSUMPTIONS!F13</f>
        <v>31</v>
      </c>
      <c r="F4" s="274">
        <f>+ASSUMPTIONS!G13</f>
        <v>30</v>
      </c>
      <c r="G4" s="274">
        <f>+ASSUMPTIONS!H13</f>
        <v>31</v>
      </c>
      <c r="H4" s="274">
        <f>+ASSUMPTIONS!I13</f>
        <v>30</v>
      </c>
      <c r="I4" s="274">
        <f>+ASSUMPTIONS!J13</f>
        <v>31</v>
      </c>
      <c r="J4" s="274">
        <f>+ASSUMPTIONS!K13</f>
        <v>31</v>
      </c>
      <c r="K4" s="274">
        <f>+ASSUMPTIONS!L13</f>
        <v>30</v>
      </c>
      <c r="L4" s="274">
        <f>+ASSUMPTIONS!M13</f>
        <v>31</v>
      </c>
      <c r="M4" s="274">
        <f>+ASSUMPTIONS!N13</f>
        <v>30</v>
      </c>
      <c r="N4" s="274">
        <f>+ASSUMPTIONS!O13</f>
        <v>31</v>
      </c>
      <c r="O4" s="286">
        <f>SUM(C4:N4)</f>
        <v>365</v>
      </c>
    </row>
    <row r="5" spans="1:15" ht="18.75" x14ac:dyDescent="0.3">
      <c r="A5" s="2"/>
      <c r="B5" s="287" t="s">
        <v>88</v>
      </c>
      <c r="C5" s="274"/>
      <c r="D5" s="288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89"/>
    </row>
    <row r="6" spans="1:15" x14ac:dyDescent="0.25">
      <c r="A6" s="2"/>
      <c r="B6" s="290" t="str">
        <f>+ASSUMPTIONS!B24</f>
        <v>TOTAL IL RESIDENTS</v>
      </c>
      <c r="C6" s="275">
        <f>(ASSUMPTIONS!D24*'MONTHLY MEAL COUNTS'!C4)*'MONTHLY MEAL COUNTS'!$C$16</f>
        <v>8540.0288</v>
      </c>
      <c r="D6" s="275">
        <f>(ASSUMPTIONS!E24*'MONTHLY MEAL COUNTS'!D4)*'MONTHLY MEAL COUNTS'!$C$16</f>
        <v>7713.5744000000013</v>
      </c>
      <c r="E6" s="275">
        <f>(ASSUMPTIONS!F24*'MONTHLY MEAL COUNTS'!E4)*'MONTHLY MEAL COUNTS'!$C$16</f>
        <v>8540.0288</v>
      </c>
      <c r="F6" s="275">
        <f>+(ASSUMPTIONS!G24*'MONTHLY MEAL COUNTS'!F$4)*'MONTHLY MEAL COUNTS'!$C$16</f>
        <v>8264.5439999999999</v>
      </c>
      <c r="G6" s="275">
        <f>(ASSUMPTIONS!H24*'MONTHLY MEAL COUNTS'!G4)*'MONTHLY MEAL COUNTS'!$C$16</f>
        <v>8540.0288</v>
      </c>
      <c r="H6" s="275">
        <f>(ASSUMPTIONS!I24*'MONTHLY MEAL COUNTS'!H4)*'MONTHLY MEAL COUNTS'!$C$16</f>
        <v>8264.5439999999999</v>
      </c>
      <c r="I6" s="275">
        <f>(ASSUMPTIONS!J24*'MONTHLY MEAL COUNTS'!I4)*'MONTHLY MEAL COUNTS'!$C$16</f>
        <v>8540.0288</v>
      </c>
      <c r="J6" s="275">
        <f>(ASSUMPTIONS!K24*'MONTHLY MEAL COUNTS'!J4)*'MONTHLY MEAL COUNTS'!$C$16</f>
        <v>8540.0288</v>
      </c>
      <c r="K6" s="275">
        <f>(ASSUMPTIONS!L24*'MONTHLY MEAL COUNTS'!K4)*'MONTHLY MEAL COUNTS'!$C$16</f>
        <v>8264.5439999999999</v>
      </c>
      <c r="L6" s="275">
        <f>(ASSUMPTIONS!M24*'MONTHLY MEAL COUNTS'!L4)*'MONTHLY MEAL COUNTS'!$C$16</f>
        <v>8540.0288</v>
      </c>
      <c r="M6" s="275">
        <f>(ASSUMPTIONS!N24*'MONTHLY MEAL COUNTS'!M4)*'MONTHLY MEAL COUNTS'!$C$16</f>
        <v>8264.5439999999999</v>
      </c>
      <c r="N6" s="275">
        <f>(ASSUMPTIONS!O24*'MONTHLY MEAL COUNTS'!N4)*'MONTHLY MEAL COUNTS'!$C$16</f>
        <v>8540.0288</v>
      </c>
      <c r="O6" s="291">
        <f t="shared" ref="O6:O12" si="0">C6+D6+E6+F6+G6+H6+I6+J6+K6+L6+M6+N6</f>
        <v>100551.95199999999</v>
      </c>
    </row>
    <row r="7" spans="1:15" x14ac:dyDescent="0.25">
      <c r="A7" s="2"/>
      <c r="B7" s="290" t="str">
        <f>+ASSUMPTIONS!B27</f>
        <v>TOTAL SNF RESIDENTS</v>
      </c>
      <c r="C7" s="275">
        <f>(ASSUMPTIONS!D27*'MONTHLY MEAL COUNTS'!C4)*'MONTHLY MEAL COUNTS'!$C$17</f>
        <v>744</v>
      </c>
      <c r="D7" s="275">
        <f>(ASSUMPTIONS!E27*'MONTHLY MEAL COUNTS'!D4)*'MONTHLY MEAL COUNTS'!$C$17</f>
        <v>672</v>
      </c>
      <c r="E7" s="275">
        <f>(ASSUMPTIONS!F27*'MONTHLY MEAL COUNTS'!E4)*'MONTHLY MEAL COUNTS'!$C$17</f>
        <v>744</v>
      </c>
      <c r="F7" s="275">
        <f>(ASSUMPTIONS!G27*'MONTHLY MEAL COUNTS'!F4)*'MONTHLY MEAL COUNTS'!$C$17</f>
        <v>720</v>
      </c>
      <c r="G7" s="275">
        <f>(ASSUMPTIONS!H27*'MONTHLY MEAL COUNTS'!G4)*'MONTHLY MEAL COUNTS'!$C$17</f>
        <v>744</v>
      </c>
      <c r="H7" s="275">
        <f>(ASSUMPTIONS!I27*'MONTHLY MEAL COUNTS'!H4)*'MONTHLY MEAL COUNTS'!$C$17</f>
        <v>720</v>
      </c>
      <c r="I7" s="275">
        <f>(ASSUMPTIONS!J27*'MONTHLY MEAL COUNTS'!I4)*'MONTHLY MEAL COUNTS'!$C$17</f>
        <v>837</v>
      </c>
      <c r="J7" s="275">
        <f>(ASSUMPTIONS!K27*'MONTHLY MEAL COUNTS'!J4)*'MONTHLY MEAL COUNTS'!$C$17</f>
        <v>837</v>
      </c>
      <c r="K7" s="275">
        <f>(ASSUMPTIONS!L27*'MONTHLY MEAL COUNTS'!K4)*'MONTHLY MEAL COUNTS'!$C$17</f>
        <v>810</v>
      </c>
      <c r="L7" s="275">
        <f>(ASSUMPTIONS!M27*'MONTHLY MEAL COUNTS'!L4)*'MONTHLY MEAL COUNTS'!$C$17</f>
        <v>837</v>
      </c>
      <c r="M7" s="275">
        <f>(ASSUMPTIONS!N27*'MONTHLY MEAL COUNTS'!M4)*'MONTHLY MEAL COUNTS'!$C$17</f>
        <v>810</v>
      </c>
      <c r="N7" s="275">
        <f>(ASSUMPTIONS!O27*'MONTHLY MEAL COUNTS'!N4)*'MONTHLY MEAL COUNTS'!$C$17</f>
        <v>837</v>
      </c>
      <c r="O7" s="291">
        <f t="shared" si="0"/>
        <v>9312</v>
      </c>
    </row>
    <row r="8" spans="1:15" x14ac:dyDescent="0.25">
      <c r="A8" s="2"/>
      <c r="B8" s="290" t="str">
        <f>+ASSUMPTIONS!B29</f>
        <v>TOTAL AL RESIDENTS</v>
      </c>
      <c r="C8" s="275">
        <f>(ASSUMPTIONS!D29*'MONTHLY MEAL COUNTS'!C4)*'MONTHLY MEAL COUNTS'!$C$17</f>
        <v>1209</v>
      </c>
      <c r="D8" s="275">
        <f>(ASSUMPTIONS!E29*'MONTHLY MEAL COUNTS'!D4)*'MONTHLY MEAL COUNTS'!$C$17</f>
        <v>1092</v>
      </c>
      <c r="E8" s="275">
        <f>(ASSUMPTIONS!F29*'MONTHLY MEAL COUNTS'!E4)*'MONTHLY MEAL COUNTS'!$C$17</f>
        <v>1302</v>
      </c>
      <c r="F8" s="275">
        <f>(ASSUMPTIONS!G29*'MONTHLY MEAL COUNTS'!F4)*'MONTHLY MEAL COUNTS'!$C$17</f>
        <v>1260</v>
      </c>
      <c r="G8" s="275">
        <f>(ASSUMPTIONS!H29*'MONTHLY MEAL COUNTS'!G4)*'MONTHLY MEAL COUNTS'!$C$17</f>
        <v>1395</v>
      </c>
      <c r="H8" s="275">
        <f>(ASSUMPTIONS!I29*'MONTHLY MEAL COUNTS'!H4)*'MONTHLY MEAL COUNTS'!$C$17</f>
        <v>1350</v>
      </c>
      <c r="I8" s="275">
        <f>(ASSUMPTIONS!J29*'MONTHLY MEAL COUNTS'!I4)*'MONTHLY MEAL COUNTS'!$C$17</f>
        <v>1395</v>
      </c>
      <c r="J8" s="275">
        <f>(ASSUMPTIONS!K29*'MONTHLY MEAL COUNTS'!J4)*'MONTHLY MEAL COUNTS'!$C$17</f>
        <v>1488</v>
      </c>
      <c r="K8" s="275">
        <f>(ASSUMPTIONS!L29*'MONTHLY MEAL COUNTS'!K4)*'MONTHLY MEAL COUNTS'!$C$17</f>
        <v>1440</v>
      </c>
      <c r="L8" s="275">
        <f>(ASSUMPTIONS!M29*'MONTHLY MEAL COUNTS'!L4)*'MONTHLY MEAL COUNTS'!$C$17</f>
        <v>1488</v>
      </c>
      <c r="M8" s="275">
        <f>(ASSUMPTIONS!N29*'MONTHLY MEAL COUNTS'!M4)*'MONTHLY MEAL COUNTS'!$C$17</f>
        <v>1440</v>
      </c>
      <c r="N8" s="275">
        <f>(ASSUMPTIONS!O29*'MONTHLY MEAL COUNTS'!N4)*'MONTHLY MEAL COUNTS'!$C$17</f>
        <v>1488</v>
      </c>
      <c r="O8" s="291">
        <f t="shared" si="0"/>
        <v>16347</v>
      </c>
    </row>
    <row r="9" spans="1:15" x14ac:dyDescent="0.25">
      <c r="A9" s="2"/>
      <c r="B9" s="290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91"/>
    </row>
    <row r="10" spans="1:15" x14ac:dyDescent="0.25">
      <c r="A10" s="2"/>
      <c r="B10" s="290" t="str">
        <f>ASSUMPTIONS!B32</f>
        <v>GUEST MEALS - DAILY AVG.</v>
      </c>
      <c r="C10" s="275">
        <f>+ASSUMPTIONS!D32*'MONTHLY MEAL COUNTS'!C4</f>
        <v>192.81008000000003</v>
      </c>
      <c r="D10" s="275">
        <f>+ASSUMPTIONS!E32*'MONTHLY MEAL COUNTS'!D4</f>
        <v>174.15104000000002</v>
      </c>
      <c r="E10" s="275">
        <f>+ASSUMPTIONS!F32*'MONTHLY MEAL COUNTS'!E4</f>
        <v>193.43008000000003</v>
      </c>
      <c r="F10" s="275">
        <f>+ASSUMPTIONS!G32*'MONTHLY MEAL COUNTS'!F4</f>
        <v>187.19040000000001</v>
      </c>
      <c r="G10" s="275">
        <f>+ASSUMPTIONS!H32*'MONTHLY MEAL COUNTS'!G4</f>
        <v>194.05008000000004</v>
      </c>
      <c r="H10" s="275">
        <f>+ASSUMPTIONS!I32*'MONTHLY MEAL COUNTS'!H4</f>
        <v>187.79040000000003</v>
      </c>
      <c r="I10" s="275">
        <f>+ASSUMPTIONS!J32*'MONTHLY MEAL COUNTS'!I4</f>
        <v>194.67008000000001</v>
      </c>
      <c r="J10" s="275">
        <f>+ASSUMPTIONS!K32*'MONTHLY MEAL COUNTS'!J4</f>
        <v>195.29008000000005</v>
      </c>
      <c r="K10" s="275">
        <f>+ASSUMPTIONS!L32*'MONTHLY MEAL COUNTS'!K4</f>
        <v>188.99040000000005</v>
      </c>
      <c r="L10" s="275">
        <f>+ASSUMPTIONS!M32*'MONTHLY MEAL COUNTS'!L4</f>
        <v>195.29008000000005</v>
      </c>
      <c r="M10" s="275">
        <f>+ASSUMPTIONS!N32*'MONTHLY MEAL COUNTS'!M4</f>
        <v>188.99040000000005</v>
      </c>
      <c r="N10" s="275">
        <f>+ASSUMPTIONS!O32*'MONTHLY MEAL COUNTS'!N4</f>
        <v>195.29008000000005</v>
      </c>
      <c r="O10" s="291">
        <f t="shared" si="0"/>
        <v>2287.9432000000006</v>
      </c>
    </row>
    <row r="11" spans="1:15" x14ac:dyDescent="0.25">
      <c r="A11" s="2"/>
      <c r="B11" s="290" t="str">
        <f>+ASSUMPTIONS!B33</f>
        <v>STAFF MEALS</v>
      </c>
      <c r="C11" s="275">
        <f>+ASSUMPTIONS!D33*'MONTHLY MEAL COUNTS'!C4</f>
        <v>964.0504000000002</v>
      </c>
      <c r="D11" s="275">
        <f>+ASSUMPTIONS!E33*'MONTHLY MEAL COUNTS'!D4</f>
        <v>870.75520000000017</v>
      </c>
      <c r="E11" s="275">
        <f>+ASSUMPTIONS!F33*'MONTHLY MEAL COUNTS'!E4</f>
        <v>967.15040000000022</v>
      </c>
      <c r="F11" s="275">
        <f>+ASSUMPTIONS!G33*'MONTHLY MEAL COUNTS'!F4</f>
        <v>935.95200000000023</v>
      </c>
      <c r="G11" s="275">
        <f>+ASSUMPTIONS!H33*'MONTHLY MEAL COUNTS'!G4</f>
        <v>970.25040000000013</v>
      </c>
      <c r="H11" s="275">
        <f>+ASSUMPTIONS!I33*'MONTHLY MEAL COUNTS'!H4</f>
        <v>938.95200000000011</v>
      </c>
      <c r="I11" s="275">
        <f>+ASSUMPTIONS!J33*'MONTHLY MEAL COUNTS'!I4</f>
        <v>973.35040000000015</v>
      </c>
      <c r="J11" s="275">
        <f>+ASSUMPTIONS!K33*'MONTHLY MEAL COUNTS'!J4</f>
        <v>976.45040000000017</v>
      </c>
      <c r="K11" s="275">
        <f>+ASSUMPTIONS!L33*'MONTHLY MEAL COUNTS'!K4</f>
        <v>944.95200000000011</v>
      </c>
      <c r="L11" s="275">
        <f>+ASSUMPTIONS!M33*'MONTHLY MEAL COUNTS'!L4</f>
        <v>976.45040000000017</v>
      </c>
      <c r="M11" s="275">
        <f>+ASSUMPTIONS!N33*'MONTHLY MEAL COUNTS'!M4</f>
        <v>944.95200000000011</v>
      </c>
      <c r="N11" s="275">
        <f>+ASSUMPTIONS!O33*'MONTHLY MEAL COUNTS'!N4</f>
        <v>976.45040000000017</v>
      </c>
      <c r="O11" s="291">
        <f t="shared" si="0"/>
        <v>11439.716</v>
      </c>
    </row>
    <row r="12" spans="1:15" x14ac:dyDescent="0.25">
      <c r="A12" s="2"/>
      <c r="B12" s="290" t="str">
        <f>ASSUMPTIONS!B34</f>
        <v>UNASSIGNED</v>
      </c>
      <c r="C12" s="275">
        <f>+ASSUMPTIONS!D34*'MONTHLY MEAL COUNTS'!C4</f>
        <v>0</v>
      </c>
      <c r="D12" s="275">
        <f>+ASSUMPTIONS!E34*'MONTHLY MEAL COUNTS'!D4</f>
        <v>0</v>
      </c>
      <c r="E12" s="275">
        <f>+ASSUMPTIONS!F34*'MONTHLY MEAL COUNTS'!E4</f>
        <v>0</v>
      </c>
      <c r="F12" s="275">
        <f>+ASSUMPTIONS!G34*'MONTHLY MEAL COUNTS'!F4</f>
        <v>0</v>
      </c>
      <c r="G12" s="275">
        <f>+ASSUMPTIONS!H34*'MONTHLY MEAL COUNTS'!G4</f>
        <v>0</v>
      </c>
      <c r="H12" s="275">
        <f>+ASSUMPTIONS!I34*'MONTHLY MEAL COUNTS'!H4</f>
        <v>0</v>
      </c>
      <c r="I12" s="275">
        <f>+ASSUMPTIONS!J34*'MONTHLY MEAL COUNTS'!I4</f>
        <v>0</v>
      </c>
      <c r="J12" s="275">
        <f>+ASSUMPTIONS!K34*'MONTHLY MEAL COUNTS'!J4</f>
        <v>0</v>
      </c>
      <c r="K12" s="275">
        <f>+ASSUMPTIONS!L34*'MONTHLY MEAL COUNTS'!K4</f>
        <v>0</v>
      </c>
      <c r="L12" s="275">
        <f>+ASSUMPTIONS!M34*'MONTHLY MEAL COUNTS'!L4</f>
        <v>0</v>
      </c>
      <c r="M12" s="275">
        <f>+ASSUMPTIONS!N34*'MONTHLY MEAL COUNTS'!M4</f>
        <v>0</v>
      </c>
      <c r="N12" s="275">
        <f>+ASSUMPTIONS!O34*'MONTHLY MEAL COUNTS'!N4</f>
        <v>0</v>
      </c>
      <c r="O12" s="291">
        <f t="shared" si="0"/>
        <v>0</v>
      </c>
    </row>
    <row r="13" spans="1:15" s="209" customFormat="1" ht="19.5" thickBot="1" x14ac:dyDescent="0.35">
      <c r="A13" s="208"/>
      <c r="B13" s="292" t="s">
        <v>27</v>
      </c>
      <c r="C13" s="293">
        <f t="shared" ref="C13:O13" si="1">SUM(C6:C12)</f>
        <v>11649.889279999999</v>
      </c>
      <c r="D13" s="293">
        <f t="shared" si="1"/>
        <v>10522.480640000002</v>
      </c>
      <c r="E13" s="293">
        <f t="shared" si="1"/>
        <v>11746.609280000001</v>
      </c>
      <c r="F13" s="293">
        <f t="shared" si="1"/>
        <v>11367.686399999999</v>
      </c>
      <c r="G13" s="293">
        <f t="shared" si="1"/>
        <v>11843.329280000002</v>
      </c>
      <c r="H13" s="293">
        <f t="shared" si="1"/>
        <v>11461.286399999999</v>
      </c>
      <c r="I13" s="293">
        <f t="shared" si="1"/>
        <v>11940.049279999999</v>
      </c>
      <c r="J13" s="293">
        <f t="shared" si="1"/>
        <v>12036.76928</v>
      </c>
      <c r="K13" s="293">
        <f t="shared" si="1"/>
        <v>11648.4864</v>
      </c>
      <c r="L13" s="293">
        <f t="shared" si="1"/>
        <v>12036.76928</v>
      </c>
      <c r="M13" s="293">
        <f t="shared" si="1"/>
        <v>11648.4864</v>
      </c>
      <c r="N13" s="293">
        <f t="shared" si="1"/>
        <v>12036.76928</v>
      </c>
      <c r="O13" s="294">
        <f t="shared" si="1"/>
        <v>139938.61119999998</v>
      </c>
    </row>
    <row r="14" spans="1:15" ht="17.25" thickTop="1" thickBot="1" x14ac:dyDescent="0.3"/>
    <row r="15" spans="1:15" ht="16.5" thickBot="1" x14ac:dyDescent="0.3">
      <c r="B15" s="278" t="s">
        <v>134</v>
      </c>
    </row>
    <row r="16" spans="1:15" ht="16.5" thickTop="1" x14ac:dyDescent="0.25">
      <c r="B16" s="156" t="s">
        <v>135</v>
      </c>
      <c r="C16" s="276">
        <f>+ASSUMPTIONS!C41</f>
        <v>0.95</v>
      </c>
    </row>
    <row r="17" spans="2:18" ht="16.5" thickBot="1" x14ac:dyDescent="0.3">
      <c r="B17" s="412" t="s">
        <v>189</v>
      </c>
      <c r="C17" s="277">
        <v>3</v>
      </c>
    </row>
    <row r="18" spans="2:18" ht="17.25" thickTop="1" thickBot="1" x14ac:dyDescent="0.3"/>
    <row r="19" spans="2:18" s="251" customFormat="1" ht="20.25" thickTop="1" thickBot="1" x14ac:dyDescent="0.35">
      <c r="B19" s="249" t="s">
        <v>156</v>
      </c>
      <c r="C19" s="250">
        <f>+C13/STAFFING!I60</f>
        <v>1.9007371098265895</v>
      </c>
      <c r="D19" s="250">
        <f>+D13/STAFFING!J60</f>
        <v>1.9007371098265899</v>
      </c>
      <c r="E19" s="250">
        <f>+E13/STAFFING!K60</f>
        <v>1.916517456647399</v>
      </c>
      <c r="F19" s="250">
        <f>+F13/STAFFING!L60</f>
        <v>1.9165174566473986</v>
      </c>
      <c r="G19" s="250">
        <f>+G13/STAFFING!M60</f>
        <v>1.9322978034682086</v>
      </c>
      <c r="H19" s="250">
        <f>+H13/STAFFING!N60</f>
        <v>1.9322978034682079</v>
      </c>
      <c r="I19" s="250">
        <f>+I13/STAFFING!O60</f>
        <v>1.9480781502890172</v>
      </c>
      <c r="J19" s="250">
        <f>+J13/STAFFING!P60</f>
        <v>1.9638584971098267</v>
      </c>
      <c r="K19" s="250">
        <f>+K13/STAFFING!Q60</f>
        <v>1.9638584971098265</v>
      </c>
      <c r="L19" s="250">
        <f>+L13/STAFFING!R60</f>
        <v>1.9638584971098267</v>
      </c>
      <c r="M19" s="250">
        <f>+M13/STAFFING!S60</f>
        <v>1.9638584971098265</v>
      </c>
      <c r="N19" s="250">
        <f>+N13/STAFFING!T60</f>
        <v>1.9638584971098267</v>
      </c>
      <c r="O19" s="250">
        <f>+O13/STAFFING!U60</f>
        <v>1.784801177756723</v>
      </c>
    </row>
    <row r="20" spans="2:18" ht="16.5" thickTop="1" x14ac:dyDescent="0.25">
      <c r="R20" s="404"/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B1:IP154"/>
  <sheetViews>
    <sheetView defaultGridColor="0" colorId="22" zoomScaleNormal="75" workbookViewId="0">
      <selection activeCell="E20" sqref="E20"/>
    </sheetView>
  </sheetViews>
  <sheetFormatPr defaultColWidth="9.625" defaultRowHeight="15.75" x14ac:dyDescent="0.25"/>
  <cols>
    <col min="1" max="1" width="9.625" style="2"/>
    <col min="2" max="2" width="41.125" style="2" bestFit="1" customWidth="1"/>
    <col min="3" max="3" width="24.875" style="2" bestFit="1" customWidth="1"/>
    <col min="4" max="4" width="19.125" style="2" customWidth="1"/>
    <col min="5" max="5" width="18.125" style="2" bestFit="1" customWidth="1"/>
    <col min="6" max="6" width="9.875" style="2" bestFit="1" customWidth="1"/>
    <col min="7" max="7" width="18.125" style="2" bestFit="1" customWidth="1"/>
    <col min="8" max="8" width="9.875" style="2" bestFit="1" customWidth="1"/>
    <col min="9" max="9" width="15.875" style="2" customWidth="1"/>
    <col min="10" max="10" width="9.875" style="2" bestFit="1" customWidth="1"/>
    <col min="11" max="11" width="17.375" style="2" bestFit="1" customWidth="1"/>
    <col min="12" max="12" width="9.875" style="2" bestFit="1" customWidth="1"/>
    <col min="13" max="13" width="12.625" style="2" bestFit="1" customWidth="1"/>
    <col min="14" max="14" width="9.875" style="2" bestFit="1" customWidth="1"/>
    <col min="15" max="15" width="10.375" style="2" bestFit="1" customWidth="1"/>
    <col min="16" max="16" width="28.875" style="2" bestFit="1" customWidth="1"/>
    <col min="17" max="17" width="10.625" style="2" bestFit="1" customWidth="1"/>
    <col min="18" max="18" width="9.875" style="2" bestFit="1" customWidth="1"/>
    <col min="19" max="19" width="10.625" style="2" bestFit="1" customWidth="1"/>
    <col min="20" max="20" width="9.875" style="2" bestFit="1" customWidth="1"/>
    <col min="21" max="21" width="23.375" style="2" bestFit="1" customWidth="1"/>
    <col min="22" max="22" width="9.875" style="2" bestFit="1" customWidth="1"/>
    <col min="23" max="23" width="13.125" style="2" bestFit="1" customWidth="1"/>
    <col min="24" max="24" width="9.875" style="2" bestFit="1" customWidth="1"/>
    <col min="25" max="25" width="19.625" style="2" bestFit="1" customWidth="1"/>
    <col min="26" max="26" width="9.875" style="2" bestFit="1" customWidth="1"/>
    <col min="27" max="27" width="13.375" style="2" bestFit="1" customWidth="1"/>
    <col min="28" max="28" width="9.875" style="2" bestFit="1" customWidth="1"/>
    <col min="29" max="29" width="8.625" style="2" customWidth="1"/>
    <col min="30" max="250" width="9.625" style="2" customWidth="1"/>
    <col min="251" max="16384" width="9.625" style="2"/>
  </cols>
  <sheetData>
    <row r="1" spans="2:34" ht="19.5" thickBot="1" x14ac:dyDescent="0.35">
      <c r="B1" s="69" t="s">
        <v>28</v>
      </c>
      <c r="AB1" s="13"/>
    </row>
    <row r="2" spans="2:34" x14ac:dyDescent="0.25">
      <c r="B2" s="3" t="s">
        <v>29</v>
      </c>
      <c r="C2" s="4" t="e">
        <f>C10*$F$93</f>
        <v>#REF!</v>
      </c>
      <c r="D2" s="14" t="e">
        <f>C2/#REF!</f>
        <v>#REF!</v>
      </c>
      <c r="E2" s="4" t="e">
        <f>E10*$F$93</f>
        <v>#REF!</v>
      </c>
      <c r="F2" s="14" t="e">
        <f>E2/#REF!</f>
        <v>#REF!</v>
      </c>
      <c r="G2" s="4" t="e">
        <f>G10*$F$93</f>
        <v>#REF!</v>
      </c>
      <c r="H2" s="14" t="e">
        <f>G2/#REF!</f>
        <v>#REF!</v>
      </c>
      <c r="I2" s="4" t="e">
        <f>I10*$F$93</f>
        <v>#REF!</v>
      </c>
      <c r="J2" s="14" t="e">
        <f>I2/#REF!</f>
        <v>#REF!</v>
      </c>
      <c r="K2" s="4" t="e">
        <f>K10*$F$93</f>
        <v>#REF!</v>
      </c>
      <c r="L2" s="14" t="e">
        <f>K2/#REF!</f>
        <v>#REF!</v>
      </c>
      <c r="M2" s="4" t="e">
        <f>M10*$F$93</f>
        <v>#REF!</v>
      </c>
      <c r="N2" s="14" t="e">
        <f>M2/#REF!</f>
        <v>#REF!</v>
      </c>
      <c r="O2" s="4" t="e">
        <f>O10*$F$93</f>
        <v>#REF!</v>
      </c>
      <c r="P2" s="14" t="e">
        <f>O2/#REF!</f>
        <v>#REF!</v>
      </c>
      <c r="Q2" s="4" t="e">
        <f>Q10*$F$93</f>
        <v>#REF!</v>
      </c>
      <c r="R2" s="14" t="e">
        <f>Q2/#REF!</f>
        <v>#REF!</v>
      </c>
      <c r="S2" s="4" t="e">
        <f>S10*$F$93</f>
        <v>#REF!</v>
      </c>
      <c r="T2" s="14" t="e">
        <f>S2/#REF!</f>
        <v>#REF!</v>
      </c>
      <c r="U2" s="4" t="e">
        <f>U10*$F$93</f>
        <v>#REF!</v>
      </c>
      <c r="V2" s="14" t="e">
        <f>U2/#REF!</f>
        <v>#REF!</v>
      </c>
      <c r="W2" s="4" t="e">
        <f>W10*$F$93</f>
        <v>#REF!</v>
      </c>
      <c r="X2" s="14" t="e">
        <f>W2/#REF!</f>
        <v>#REF!</v>
      </c>
      <c r="Y2" s="4" t="e">
        <f>Y10*$F$93</f>
        <v>#REF!</v>
      </c>
      <c r="Z2" s="14" t="e">
        <f>Y2/#REF!</f>
        <v>#REF!</v>
      </c>
      <c r="AA2" s="4" t="e">
        <f t="shared" ref="AA2:AA9" si="0">C2+E2+G2+I2+K2+M2+O2+Q2+S2+U2+W2+Y2</f>
        <v>#REF!</v>
      </c>
      <c r="AB2" s="15" t="e">
        <f>AA2/#REF!</f>
        <v>#REF!</v>
      </c>
    </row>
    <row r="3" spans="2:34" x14ac:dyDescent="0.25">
      <c r="B3" s="7" t="s">
        <v>30</v>
      </c>
      <c r="C3" s="8" t="e">
        <f>C10*$F$94</f>
        <v>#REF!</v>
      </c>
      <c r="D3" s="16" t="e">
        <f>C3/#REF!</f>
        <v>#REF!</v>
      </c>
      <c r="E3" s="8" t="e">
        <f>E10*$F$94</f>
        <v>#REF!</v>
      </c>
      <c r="F3" s="16" t="e">
        <f>E3/#REF!</f>
        <v>#REF!</v>
      </c>
      <c r="G3" s="8" t="e">
        <f>G10*$F$94</f>
        <v>#REF!</v>
      </c>
      <c r="H3" s="16" t="e">
        <f>G3/#REF!</f>
        <v>#REF!</v>
      </c>
      <c r="I3" s="8" t="e">
        <f>I10*$F$94</f>
        <v>#REF!</v>
      </c>
      <c r="J3" s="16" t="e">
        <f>I3/#REF!</f>
        <v>#REF!</v>
      </c>
      <c r="K3" s="8" t="e">
        <f>K10*$F$94</f>
        <v>#REF!</v>
      </c>
      <c r="L3" s="16" t="e">
        <f>K3/#REF!</f>
        <v>#REF!</v>
      </c>
      <c r="M3" s="8" t="e">
        <f>M10*$F$94</f>
        <v>#REF!</v>
      </c>
      <c r="N3" s="16" t="e">
        <f>M3/#REF!</f>
        <v>#REF!</v>
      </c>
      <c r="O3" s="8" t="e">
        <f>O10*$F$94</f>
        <v>#REF!</v>
      </c>
      <c r="P3" s="16" t="e">
        <f>O3/#REF!</f>
        <v>#REF!</v>
      </c>
      <c r="Q3" s="8" t="e">
        <f>Q10*$F$94</f>
        <v>#REF!</v>
      </c>
      <c r="R3" s="16" t="e">
        <f>Q3/#REF!</f>
        <v>#REF!</v>
      </c>
      <c r="S3" s="8" t="e">
        <f>S10*$F$94</f>
        <v>#REF!</v>
      </c>
      <c r="T3" s="16" t="e">
        <f>S3/#REF!</f>
        <v>#REF!</v>
      </c>
      <c r="U3" s="8" t="e">
        <f>U10*$F$94</f>
        <v>#REF!</v>
      </c>
      <c r="V3" s="16" t="e">
        <f>U3/#REF!</f>
        <v>#REF!</v>
      </c>
      <c r="W3" s="8" t="e">
        <f>W10*$F$94</f>
        <v>#REF!</v>
      </c>
      <c r="X3" s="16" t="e">
        <f>W3/#REF!</f>
        <v>#REF!</v>
      </c>
      <c r="Y3" s="8" t="e">
        <f>Y10*$F$94</f>
        <v>#REF!</v>
      </c>
      <c r="Z3" s="16" t="e">
        <f>Y3/#REF!</f>
        <v>#REF!</v>
      </c>
      <c r="AA3" s="8" t="e">
        <f t="shared" si="0"/>
        <v>#REF!</v>
      </c>
      <c r="AB3" s="15" t="e">
        <f>AA3/#REF!</f>
        <v>#REF!</v>
      </c>
    </row>
    <row r="4" spans="2:34" x14ac:dyDescent="0.25">
      <c r="B4" s="7" t="s">
        <v>31</v>
      </c>
      <c r="C4" s="8" t="e">
        <f>C10*$F$95</f>
        <v>#REF!</v>
      </c>
      <c r="D4" s="16" t="e">
        <f>C4/#REF!</f>
        <v>#REF!</v>
      </c>
      <c r="E4" s="8" t="e">
        <f>E10*$F$95</f>
        <v>#REF!</v>
      </c>
      <c r="F4" s="16" t="e">
        <f>E4/#REF!</f>
        <v>#REF!</v>
      </c>
      <c r="G4" s="8" t="e">
        <f>G10*$F$95</f>
        <v>#REF!</v>
      </c>
      <c r="H4" s="16" t="e">
        <f>G4/#REF!</f>
        <v>#REF!</v>
      </c>
      <c r="I4" s="8" t="e">
        <f>I10*$F$95</f>
        <v>#REF!</v>
      </c>
      <c r="J4" s="16" t="e">
        <f>I4/#REF!</f>
        <v>#REF!</v>
      </c>
      <c r="K4" s="8" t="e">
        <f>K10*$F$95</f>
        <v>#REF!</v>
      </c>
      <c r="L4" s="16" t="e">
        <f>K4/#REF!</f>
        <v>#REF!</v>
      </c>
      <c r="M4" s="8" t="e">
        <f>M10*$F$95</f>
        <v>#REF!</v>
      </c>
      <c r="N4" s="16" t="e">
        <f>M4/#REF!</f>
        <v>#REF!</v>
      </c>
      <c r="O4" s="8" t="e">
        <f>O10*$F$95</f>
        <v>#REF!</v>
      </c>
      <c r="P4" s="16" t="e">
        <f>O4/#REF!</f>
        <v>#REF!</v>
      </c>
      <c r="Q4" s="8" t="e">
        <f>Q10*$F$95</f>
        <v>#REF!</v>
      </c>
      <c r="R4" s="16" t="e">
        <f>Q4/#REF!</f>
        <v>#REF!</v>
      </c>
      <c r="S4" s="8" t="e">
        <f>S10*$F$95</f>
        <v>#REF!</v>
      </c>
      <c r="T4" s="16" t="e">
        <f>S4/#REF!</f>
        <v>#REF!</v>
      </c>
      <c r="U4" s="8" t="e">
        <f>U10*$F$95</f>
        <v>#REF!</v>
      </c>
      <c r="V4" s="16" t="e">
        <f>U4/#REF!</f>
        <v>#REF!</v>
      </c>
      <c r="W4" s="8" t="e">
        <f>W10*$F$95</f>
        <v>#REF!</v>
      </c>
      <c r="X4" s="16" t="e">
        <f>W4/#REF!</f>
        <v>#REF!</v>
      </c>
      <c r="Y4" s="8" t="e">
        <f>Y10*$F$95</f>
        <v>#REF!</v>
      </c>
      <c r="Z4" s="16" t="e">
        <f>Y4/#REF!</f>
        <v>#REF!</v>
      </c>
      <c r="AA4" s="8" t="e">
        <f t="shared" si="0"/>
        <v>#REF!</v>
      </c>
      <c r="AB4" s="15" t="e">
        <f>AA4/#REF!</f>
        <v>#REF!</v>
      </c>
    </row>
    <row r="5" spans="2:34" x14ac:dyDescent="0.25">
      <c r="B5" s="7" t="s">
        <v>32</v>
      </c>
      <c r="C5" s="8" t="e">
        <f>C10*$F$96</f>
        <v>#REF!</v>
      </c>
      <c r="D5" s="16" t="e">
        <f>C5/#REF!</f>
        <v>#REF!</v>
      </c>
      <c r="E5" s="8" t="e">
        <f>E10*$F$96</f>
        <v>#REF!</v>
      </c>
      <c r="F5" s="16" t="e">
        <f>E5/#REF!</f>
        <v>#REF!</v>
      </c>
      <c r="G5" s="8" t="e">
        <f>G10*$F$96</f>
        <v>#REF!</v>
      </c>
      <c r="H5" s="16" t="e">
        <f>G5/#REF!</f>
        <v>#REF!</v>
      </c>
      <c r="I5" s="8" t="e">
        <f>I10*$F$96</f>
        <v>#REF!</v>
      </c>
      <c r="J5" s="16" t="e">
        <f>I5/#REF!</f>
        <v>#REF!</v>
      </c>
      <c r="K5" s="8" t="e">
        <f>K10*$F$96</f>
        <v>#REF!</v>
      </c>
      <c r="L5" s="16" t="e">
        <f>K5/#REF!</f>
        <v>#REF!</v>
      </c>
      <c r="M5" s="8" t="e">
        <f>M10*$F$96</f>
        <v>#REF!</v>
      </c>
      <c r="N5" s="16" t="e">
        <f>M5/#REF!</f>
        <v>#REF!</v>
      </c>
      <c r="O5" s="8" t="e">
        <f>O10*$F$96</f>
        <v>#REF!</v>
      </c>
      <c r="P5" s="16" t="e">
        <f>O5/#REF!</f>
        <v>#REF!</v>
      </c>
      <c r="Q5" s="8" t="e">
        <f>Q10*$F$96</f>
        <v>#REF!</v>
      </c>
      <c r="R5" s="16" t="e">
        <f>Q5/#REF!</f>
        <v>#REF!</v>
      </c>
      <c r="S5" s="8" t="e">
        <f>S10*$F$96</f>
        <v>#REF!</v>
      </c>
      <c r="T5" s="16" t="e">
        <f>S5/#REF!</f>
        <v>#REF!</v>
      </c>
      <c r="U5" s="8" t="e">
        <f>U10*$F$96</f>
        <v>#REF!</v>
      </c>
      <c r="V5" s="16" t="e">
        <f>U5/#REF!</f>
        <v>#REF!</v>
      </c>
      <c r="W5" s="8" t="e">
        <f>W10*$F$96</f>
        <v>#REF!</v>
      </c>
      <c r="X5" s="16" t="e">
        <f>W5/#REF!</f>
        <v>#REF!</v>
      </c>
      <c r="Y5" s="8" t="e">
        <f>Y10*$F$96</f>
        <v>#REF!</v>
      </c>
      <c r="Z5" s="16" t="e">
        <f>Y5/#REF!</f>
        <v>#REF!</v>
      </c>
      <c r="AA5" s="8" t="e">
        <f t="shared" si="0"/>
        <v>#REF!</v>
      </c>
      <c r="AB5" s="15" t="e">
        <f>AA5/#REF!</f>
        <v>#REF!</v>
      </c>
    </row>
    <row r="6" spans="2:34" x14ac:dyDescent="0.25">
      <c r="B6" s="7" t="s">
        <v>33</v>
      </c>
      <c r="C6" s="8" t="e">
        <f>C10*$F$97</f>
        <v>#REF!</v>
      </c>
      <c r="D6" s="16" t="e">
        <f>C6/#REF!</f>
        <v>#REF!</v>
      </c>
      <c r="E6" s="8" t="e">
        <f>E10*$F$97</f>
        <v>#REF!</v>
      </c>
      <c r="F6" s="16" t="e">
        <f>E6/#REF!</f>
        <v>#REF!</v>
      </c>
      <c r="G6" s="8" t="e">
        <f>G10*$F$97</f>
        <v>#REF!</v>
      </c>
      <c r="H6" s="16" t="e">
        <f>G6/#REF!</f>
        <v>#REF!</v>
      </c>
      <c r="I6" s="8" t="e">
        <f>I10*$F$97</f>
        <v>#REF!</v>
      </c>
      <c r="J6" s="16" t="e">
        <f>I6/#REF!</f>
        <v>#REF!</v>
      </c>
      <c r="K6" s="8" t="e">
        <f>K10*$F$97</f>
        <v>#REF!</v>
      </c>
      <c r="L6" s="16" t="e">
        <f>K6/#REF!</f>
        <v>#REF!</v>
      </c>
      <c r="M6" s="8" t="e">
        <f>M10*$F$97</f>
        <v>#REF!</v>
      </c>
      <c r="N6" s="16" t="e">
        <f>M6/#REF!</f>
        <v>#REF!</v>
      </c>
      <c r="O6" s="8" t="e">
        <f>O10*$F$97</f>
        <v>#REF!</v>
      </c>
      <c r="P6" s="16" t="e">
        <f>O6/#REF!</f>
        <v>#REF!</v>
      </c>
      <c r="Q6" s="8" t="e">
        <f>Q10*$F$97</f>
        <v>#REF!</v>
      </c>
      <c r="R6" s="16" t="e">
        <f>Q6/#REF!</f>
        <v>#REF!</v>
      </c>
      <c r="S6" s="8" t="e">
        <f>S10*$F$97</f>
        <v>#REF!</v>
      </c>
      <c r="T6" s="16" t="e">
        <f>S6/#REF!</f>
        <v>#REF!</v>
      </c>
      <c r="U6" s="8" t="e">
        <f>U10*$F$97</f>
        <v>#REF!</v>
      </c>
      <c r="V6" s="16" t="e">
        <f>U6/#REF!</f>
        <v>#REF!</v>
      </c>
      <c r="W6" s="8" t="e">
        <f>W10*$F$97</f>
        <v>#REF!</v>
      </c>
      <c r="X6" s="16" t="e">
        <f>W6/#REF!</f>
        <v>#REF!</v>
      </c>
      <c r="Y6" s="8" t="e">
        <f>Y10*$F$97</f>
        <v>#REF!</v>
      </c>
      <c r="Z6" s="16" t="e">
        <f>Y6/#REF!</f>
        <v>#REF!</v>
      </c>
      <c r="AA6" s="8" t="e">
        <f t="shared" si="0"/>
        <v>#REF!</v>
      </c>
      <c r="AB6" s="15" t="e">
        <f>AA6/#REF!</f>
        <v>#REF!</v>
      </c>
    </row>
    <row r="7" spans="2:34" x14ac:dyDescent="0.25">
      <c r="B7" s="7" t="s">
        <v>34</v>
      </c>
      <c r="C7" s="8" t="e">
        <f>C10*$F$98</f>
        <v>#REF!</v>
      </c>
      <c r="D7" s="16" t="e">
        <f>C7/#REF!</f>
        <v>#REF!</v>
      </c>
      <c r="E7" s="8" t="e">
        <f>E10*$F$98</f>
        <v>#REF!</v>
      </c>
      <c r="F7" s="16" t="e">
        <f>E7/#REF!</f>
        <v>#REF!</v>
      </c>
      <c r="G7" s="8" t="e">
        <f>G10*$F$98</f>
        <v>#REF!</v>
      </c>
      <c r="H7" s="16" t="e">
        <f>G7/#REF!</f>
        <v>#REF!</v>
      </c>
      <c r="I7" s="8" t="e">
        <f>I10*$F$98</f>
        <v>#REF!</v>
      </c>
      <c r="J7" s="16" t="e">
        <f>I7/#REF!</f>
        <v>#REF!</v>
      </c>
      <c r="K7" s="8" t="e">
        <f>K10*$F$98</f>
        <v>#REF!</v>
      </c>
      <c r="L7" s="16" t="e">
        <f>K7/#REF!</f>
        <v>#REF!</v>
      </c>
      <c r="M7" s="8" t="e">
        <f>M10*$F$98</f>
        <v>#REF!</v>
      </c>
      <c r="N7" s="16" t="e">
        <f>M7/#REF!</f>
        <v>#REF!</v>
      </c>
      <c r="O7" s="8" t="e">
        <f>O10*$F$98</f>
        <v>#REF!</v>
      </c>
      <c r="P7" s="16" t="e">
        <f>O7/#REF!</f>
        <v>#REF!</v>
      </c>
      <c r="Q7" s="8" t="e">
        <f>Q10*$F$98</f>
        <v>#REF!</v>
      </c>
      <c r="R7" s="16" t="e">
        <f>Q7/#REF!</f>
        <v>#REF!</v>
      </c>
      <c r="S7" s="8" t="e">
        <f>S10*$F$98</f>
        <v>#REF!</v>
      </c>
      <c r="T7" s="16" t="e">
        <f>S7/#REF!</f>
        <v>#REF!</v>
      </c>
      <c r="U7" s="8" t="e">
        <f>U10*$F$98</f>
        <v>#REF!</v>
      </c>
      <c r="V7" s="16" t="e">
        <f>U7/#REF!</f>
        <v>#REF!</v>
      </c>
      <c r="W7" s="8" t="e">
        <f>W10*$F$98</f>
        <v>#REF!</v>
      </c>
      <c r="X7" s="16" t="e">
        <f>W7/#REF!</f>
        <v>#REF!</v>
      </c>
      <c r="Y7" s="8" t="e">
        <f>Y10*$F$98</f>
        <v>#REF!</v>
      </c>
      <c r="Z7" s="16" t="e">
        <f>Y7/#REF!</f>
        <v>#REF!</v>
      </c>
      <c r="AA7" s="8" t="e">
        <f t="shared" si="0"/>
        <v>#REF!</v>
      </c>
      <c r="AB7" s="15" t="e">
        <f>AA7/#REF!</f>
        <v>#REF!</v>
      </c>
    </row>
    <row r="8" spans="2:34" x14ac:dyDescent="0.25">
      <c r="B8" s="7" t="s">
        <v>35</v>
      </c>
      <c r="C8" s="8" t="e">
        <f>C10*$F$99</f>
        <v>#REF!</v>
      </c>
      <c r="D8" s="16" t="e">
        <f>C8/#REF!</f>
        <v>#REF!</v>
      </c>
      <c r="E8" s="8" t="e">
        <f>E10*$F$99</f>
        <v>#REF!</v>
      </c>
      <c r="F8" s="16" t="e">
        <f>E8/#REF!</f>
        <v>#REF!</v>
      </c>
      <c r="G8" s="8" t="e">
        <f>G10*$F$99</f>
        <v>#REF!</v>
      </c>
      <c r="H8" s="16" t="e">
        <f>G8/#REF!</f>
        <v>#REF!</v>
      </c>
      <c r="I8" s="8" t="e">
        <f>I10*$F$99</f>
        <v>#REF!</v>
      </c>
      <c r="J8" s="16" t="e">
        <f>I8/#REF!</f>
        <v>#REF!</v>
      </c>
      <c r="K8" s="8" t="e">
        <f>K10*$F$99</f>
        <v>#REF!</v>
      </c>
      <c r="L8" s="16" t="e">
        <f>K8/#REF!</f>
        <v>#REF!</v>
      </c>
      <c r="M8" s="8" t="e">
        <f>M10*$F$99</f>
        <v>#REF!</v>
      </c>
      <c r="N8" s="16" t="e">
        <f>M8/#REF!</f>
        <v>#REF!</v>
      </c>
      <c r="O8" s="8" t="e">
        <f>O10*$F$99</f>
        <v>#REF!</v>
      </c>
      <c r="P8" s="16" t="e">
        <f>O8/#REF!</f>
        <v>#REF!</v>
      </c>
      <c r="Q8" s="8" t="e">
        <f>Q10*$F$99</f>
        <v>#REF!</v>
      </c>
      <c r="R8" s="16" t="e">
        <f>Q8/#REF!</f>
        <v>#REF!</v>
      </c>
      <c r="S8" s="8" t="e">
        <f>S10*$F$99</f>
        <v>#REF!</v>
      </c>
      <c r="T8" s="16" t="e">
        <f>S8/#REF!</f>
        <v>#REF!</v>
      </c>
      <c r="U8" s="8" t="e">
        <f>U10*$F$99</f>
        <v>#REF!</v>
      </c>
      <c r="V8" s="16" t="e">
        <f>U8/#REF!</f>
        <v>#REF!</v>
      </c>
      <c r="W8" s="8" t="e">
        <f>W10*$F$99</f>
        <v>#REF!</v>
      </c>
      <c r="X8" s="16" t="e">
        <f>W8/#REF!</f>
        <v>#REF!</v>
      </c>
      <c r="Y8" s="8" t="e">
        <f>Y10*$F$99</f>
        <v>#REF!</v>
      </c>
      <c r="Z8" s="16" t="e">
        <f>Y8/#REF!</f>
        <v>#REF!</v>
      </c>
      <c r="AA8" s="8" t="e">
        <f t="shared" si="0"/>
        <v>#REF!</v>
      </c>
      <c r="AB8" s="15" t="e">
        <f>AA8/#REF!</f>
        <v>#REF!</v>
      </c>
    </row>
    <row r="9" spans="2:34" ht="16.5" thickBot="1" x14ac:dyDescent="0.3">
      <c r="B9" s="7" t="s">
        <v>36</v>
      </c>
      <c r="C9" s="8" t="e">
        <f>C10*$F$100</f>
        <v>#REF!</v>
      </c>
      <c r="D9" s="16" t="e">
        <f>C9/#REF!</f>
        <v>#REF!</v>
      </c>
      <c r="E9" s="8" t="e">
        <f>E10*$F$100</f>
        <v>#REF!</v>
      </c>
      <c r="F9" s="16" t="e">
        <f>E9/#REF!</f>
        <v>#REF!</v>
      </c>
      <c r="G9" s="8" t="e">
        <f>G10*$F$100</f>
        <v>#REF!</v>
      </c>
      <c r="H9" s="16" t="e">
        <f>G9/#REF!</f>
        <v>#REF!</v>
      </c>
      <c r="I9" s="8" t="e">
        <f>I10*$F$100</f>
        <v>#REF!</v>
      </c>
      <c r="J9" s="16" t="e">
        <f>I9/#REF!</f>
        <v>#REF!</v>
      </c>
      <c r="K9" s="8" t="e">
        <f>K10*$F$100</f>
        <v>#REF!</v>
      </c>
      <c r="L9" s="16" t="e">
        <f>K9/#REF!</f>
        <v>#REF!</v>
      </c>
      <c r="M9" s="8" t="e">
        <f>M10*$F$100</f>
        <v>#REF!</v>
      </c>
      <c r="N9" s="16" t="e">
        <f>M9/#REF!</f>
        <v>#REF!</v>
      </c>
      <c r="O9" s="8" t="e">
        <f>O10*$F$100</f>
        <v>#REF!</v>
      </c>
      <c r="P9" s="16" t="e">
        <f>O9/#REF!</f>
        <v>#REF!</v>
      </c>
      <c r="Q9" s="8" t="e">
        <f>Q10*$F$100</f>
        <v>#REF!</v>
      </c>
      <c r="R9" s="16" t="e">
        <f>Q9/#REF!</f>
        <v>#REF!</v>
      </c>
      <c r="S9" s="8" t="e">
        <f>S10*$F$100</f>
        <v>#REF!</v>
      </c>
      <c r="T9" s="16" t="e">
        <f>S9/#REF!</f>
        <v>#REF!</v>
      </c>
      <c r="U9" s="8" t="e">
        <f>U10*$F$100</f>
        <v>#REF!</v>
      </c>
      <c r="V9" s="16" t="e">
        <f>U9/#REF!</f>
        <v>#REF!</v>
      </c>
      <c r="W9" s="8" t="e">
        <f>W10*$F$100</f>
        <v>#REF!</v>
      </c>
      <c r="X9" s="16" t="e">
        <f>W9/#REF!</f>
        <v>#REF!</v>
      </c>
      <c r="Y9" s="8" t="e">
        <f>Y10*$F$100</f>
        <v>#REF!</v>
      </c>
      <c r="Z9" s="16" t="e">
        <f>Y9/#REF!</f>
        <v>#REF!</v>
      </c>
      <c r="AA9" s="8" t="e">
        <f t="shared" si="0"/>
        <v>#REF!</v>
      </c>
      <c r="AB9" s="15" t="e">
        <f>AA9/#REF!</f>
        <v>#REF!</v>
      </c>
    </row>
    <row r="10" spans="2:34" ht="20.25" thickTop="1" thickBot="1" x14ac:dyDescent="0.35">
      <c r="B10" s="68" t="s">
        <v>37</v>
      </c>
      <c r="C10" s="12" t="e">
        <f>SUM(C86:C90)</f>
        <v>#REF!</v>
      </c>
      <c r="D10" s="17" t="e">
        <f>C10/#REF!</f>
        <v>#REF!</v>
      </c>
      <c r="E10" s="12" t="e">
        <f>SUM(E86:E90)</f>
        <v>#REF!</v>
      </c>
      <c r="F10" s="17" t="e">
        <f>E10/#REF!</f>
        <v>#REF!</v>
      </c>
      <c r="G10" s="12" t="e">
        <f>SUM(G86:G90)</f>
        <v>#REF!</v>
      </c>
      <c r="H10" s="17" t="e">
        <f>G10/#REF!</f>
        <v>#REF!</v>
      </c>
      <c r="I10" s="12" t="e">
        <f>SUM(I86:I90)</f>
        <v>#REF!</v>
      </c>
      <c r="J10" s="17" t="e">
        <f>I10/#REF!</f>
        <v>#REF!</v>
      </c>
      <c r="K10" s="12" t="e">
        <f>SUM(K86:K90)</f>
        <v>#REF!</v>
      </c>
      <c r="L10" s="17" t="e">
        <f>K10/#REF!</f>
        <v>#REF!</v>
      </c>
      <c r="M10" s="12" t="e">
        <f>SUM(M86:M90)</f>
        <v>#REF!</v>
      </c>
      <c r="N10" s="17" t="e">
        <f>M10/#REF!</f>
        <v>#REF!</v>
      </c>
      <c r="O10" s="12" t="e">
        <f>SUM(O86:O90)</f>
        <v>#REF!</v>
      </c>
      <c r="P10" s="17" t="e">
        <f>O10/#REF!</f>
        <v>#REF!</v>
      </c>
      <c r="Q10" s="12" t="e">
        <f>SUM(Q86:Q90)</f>
        <v>#REF!</v>
      </c>
      <c r="R10" s="17" t="e">
        <f>Q10/#REF!</f>
        <v>#REF!</v>
      </c>
      <c r="S10" s="12" t="e">
        <f>SUM(S86:S90)</f>
        <v>#REF!</v>
      </c>
      <c r="T10" s="17" t="e">
        <f>S10/#REF!</f>
        <v>#REF!</v>
      </c>
      <c r="U10" s="12" t="e">
        <f>SUM(U86:U90)</f>
        <v>#REF!</v>
      </c>
      <c r="V10" s="17" t="e">
        <f>U10/#REF!</f>
        <v>#REF!</v>
      </c>
      <c r="W10" s="12" t="e">
        <f>SUM(W86:W90)</f>
        <v>#REF!</v>
      </c>
      <c r="X10" s="17" t="e">
        <f>W10/#REF!</f>
        <v>#REF!</v>
      </c>
      <c r="Y10" s="12" t="e">
        <f>SUM(Y86:Y90)</f>
        <v>#REF!</v>
      </c>
      <c r="Z10" s="17" t="e">
        <f>Y10/#REF!</f>
        <v>#REF!</v>
      </c>
      <c r="AA10" s="12" t="e">
        <f>SUM(AA2:AA9)</f>
        <v>#REF!</v>
      </c>
      <c r="AB10" s="18" t="e">
        <f>AA10/#REF!</f>
        <v>#REF!</v>
      </c>
      <c r="AC10" s="1"/>
    </row>
    <row r="11" spans="2:34" ht="19.5" thickBot="1" x14ac:dyDescent="0.35">
      <c r="B11" s="69" t="s">
        <v>40</v>
      </c>
      <c r="C11" s="11"/>
      <c r="D11" s="19"/>
      <c r="E11" s="11"/>
      <c r="F11" s="19"/>
      <c r="G11" s="11"/>
      <c r="H11" s="19"/>
      <c r="I11" s="11"/>
      <c r="J11" s="19"/>
      <c r="K11" s="11"/>
      <c r="L11" s="19"/>
      <c r="M11" s="11"/>
      <c r="N11" s="19"/>
      <c r="O11" s="11"/>
      <c r="P11" s="19"/>
      <c r="Q11" s="11"/>
      <c r="R11" s="19"/>
      <c r="S11" s="11"/>
      <c r="T11" s="19"/>
      <c r="U11" s="11"/>
      <c r="V11" s="19"/>
      <c r="W11" s="11"/>
      <c r="X11" s="19"/>
      <c r="Y11" s="11"/>
      <c r="Z11" s="19"/>
      <c r="AA11" s="11"/>
      <c r="AB11" s="20"/>
      <c r="AE11"/>
      <c r="AF11"/>
      <c r="AG11"/>
      <c r="AH11"/>
    </row>
    <row r="12" spans="2:34" x14ac:dyDescent="0.25">
      <c r="B12" s="3" t="s">
        <v>41</v>
      </c>
      <c r="C12" s="4" t="e">
        <f>#REF!*$M$93</f>
        <v>#REF!</v>
      </c>
      <c r="D12" s="14" t="e">
        <f>C12/#REF!</f>
        <v>#REF!</v>
      </c>
      <c r="E12" s="4" t="e">
        <f>#REF!*$M$93</f>
        <v>#REF!</v>
      </c>
      <c r="F12" s="14" t="e">
        <f>E12/#REF!</f>
        <v>#REF!</v>
      </c>
      <c r="G12" s="4" t="e">
        <f>#REF!*$M$93</f>
        <v>#REF!</v>
      </c>
      <c r="H12" s="14" t="e">
        <f>G12/#REF!</f>
        <v>#REF!</v>
      </c>
      <c r="I12" s="4" t="e">
        <f>#REF!*$M$93</f>
        <v>#REF!</v>
      </c>
      <c r="J12" s="14" t="e">
        <f>I12/#REF!</f>
        <v>#REF!</v>
      </c>
      <c r="K12" s="4" t="e">
        <f>#REF!*$M$93</f>
        <v>#REF!</v>
      </c>
      <c r="L12" s="14" t="e">
        <f>K12/#REF!</f>
        <v>#REF!</v>
      </c>
      <c r="M12" s="4" t="e">
        <f>#REF!*$M$93</f>
        <v>#REF!</v>
      </c>
      <c r="N12" s="14" t="e">
        <f>M12/#REF!</f>
        <v>#REF!</v>
      </c>
      <c r="O12" s="4" t="e">
        <f>#REF!*$M$93</f>
        <v>#REF!</v>
      </c>
      <c r="P12" s="14" t="e">
        <f>O12/#REF!</f>
        <v>#REF!</v>
      </c>
      <c r="Q12" s="4" t="e">
        <f>#REF!*$M$93</f>
        <v>#REF!</v>
      </c>
      <c r="R12" s="14" t="e">
        <f>Q12/#REF!</f>
        <v>#REF!</v>
      </c>
      <c r="S12" s="4" t="e">
        <f>#REF!*$M$93</f>
        <v>#REF!</v>
      </c>
      <c r="T12" s="14" t="e">
        <f>S12/#REF!</f>
        <v>#REF!</v>
      </c>
      <c r="U12" s="4" t="e">
        <f>#REF!*$M$93</f>
        <v>#REF!</v>
      </c>
      <c r="V12" s="14" t="e">
        <f>U12/#REF!</f>
        <v>#REF!</v>
      </c>
      <c r="W12" s="4" t="e">
        <f>#REF!*$M$93</f>
        <v>#REF!</v>
      </c>
      <c r="X12" s="14" t="e">
        <f>W12/#REF!</f>
        <v>#REF!</v>
      </c>
      <c r="Y12" s="4" t="e">
        <f>#REF!*$M$93</f>
        <v>#REF!</v>
      </c>
      <c r="Z12" s="14" t="e">
        <f>Y12/#REF!</f>
        <v>#REF!</v>
      </c>
      <c r="AA12" s="4" t="e">
        <f>C12+E12+G12+I12+K12+M12+O12+Q12+S12+U12+W12+Y12</f>
        <v>#REF!</v>
      </c>
      <c r="AB12" s="21" t="e">
        <f>AA12/#REF!</f>
        <v>#REF!</v>
      </c>
      <c r="AE12"/>
      <c r="AF12"/>
      <c r="AG12"/>
      <c r="AH12"/>
    </row>
    <row r="13" spans="2:34" x14ac:dyDescent="0.25">
      <c r="B13" s="7" t="s">
        <v>42</v>
      </c>
      <c r="C13" s="8" t="e">
        <f>#REF!*$M$94</f>
        <v>#REF!</v>
      </c>
      <c r="D13" s="16" t="e">
        <f>C13/#REF!</f>
        <v>#REF!</v>
      </c>
      <c r="E13" s="8" t="e">
        <f>#REF!*$M$94</f>
        <v>#REF!</v>
      </c>
      <c r="F13" s="16" t="e">
        <f>E13/#REF!</f>
        <v>#REF!</v>
      </c>
      <c r="G13" s="8" t="e">
        <f>#REF!*$M$94</f>
        <v>#REF!</v>
      </c>
      <c r="H13" s="16" t="e">
        <f>G13/#REF!</f>
        <v>#REF!</v>
      </c>
      <c r="I13" s="8" t="e">
        <f>#REF!*$M$94</f>
        <v>#REF!</v>
      </c>
      <c r="J13" s="16" t="e">
        <f>I13/#REF!</f>
        <v>#REF!</v>
      </c>
      <c r="K13" s="8" t="e">
        <f>#REF!*$M$94</f>
        <v>#REF!</v>
      </c>
      <c r="L13" s="16" t="e">
        <f>K13/#REF!</f>
        <v>#REF!</v>
      </c>
      <c r="M13" s="8" t="e">
        <f>#REF!*$M$94</f>
        <v>#REF!</v>
      </c>
      <c r="N13" s="16" t="e">
        <f>M13/#REF!</f>
        <v>#REF!</v>
      </c>
      <c r="O13" s="8" t="e">
        <f>#REF!*$M$94</f>
        <v>#REF!</v>
      </c>
      <c r="P13" s="16" t="e">
        <f>O13/#REF!</f>
        <v>#REF!</v>
      </c>
      <c r="Q13" s="8" t="e">
        <f>#REF!*$M$94</f>
        <v>#REF!</v>
      </c>
      <c r="R13" s="16" t="e">
        <f>Q13/#REF!</f>
        <v>#REF!</v>
      </c>
      <c r="S13" s="8" t="e">
        <f>#REF!*$M$94</f>
        <v>#REF!</v>
      </c>
      <c r="T13" s="16" t="e">
        <f>S13/#REF!</f>
        <v>#REF!</v>
      </c>
      <c r="U13" s="8" t="e">
        <f>#REF!*$M$94</f>
        <v>#REF!</v>
      </c>
      <c r="V13" s="16" t="e">
        <f>U13/#REF!</f>
        <v>#REF!</v>
      </c>
      <c r="W13" s="8" t="e">
        <f>#REF!*$M$94</f>
        <v>#REF!</v>
      </c>
      <c r="X13" s="16" t="e">
        <f>W13/#REF!</f>
        <v>#REF!</v>
      </c>
      <c r="Y13" s="8" t="e">
        <f>#REF!*$M$94</f>
        <v>#REF!</v>
      </c>
      <c r="Z13" s="16" t="e">
        <f>Y13/#REF!</f>
        <v>#REF!</v>
      </c>
      <c r="AA13" s="8" t="e">
        <f>C13+E13+G13+I13+K13+M13+O13+Q13+S13+U13+W13+Y13</f>
        <v>#REF!</v>
      </c>
      <c r="AB13" s="15" t="e">
        <f>AA13/#REF!</f>
        <v>#REF!</v>
      </c>
      <c r="AE13"/>
      <c r="AF13"/>
      <c r="AG13"/>
      <c r="AH13"/>
    </row>
    <row r="14" spans="2:34" x14ac:dyDescent="0.25">
      <c r="B14" s="7" t="s">
        <v>43</v>
      </c>
      <c r="C14" s="8" t="e">
        <f>#REF!*$M$95</f>
        <v>#REF!</v>
      </c>
      <c r="D14" s="16" t="e">
        <f>C14/#REF!</f>
        <v>#REF!</v>
      </c>
      <c r="E14" s="8" t="e">
        <f>#REF!*$M$95</f>
        <v>#REF!</v>
      </c>
      <c r="F14" s="16" t="e">
        <f>E14/#REF!</f>
        <v>#REF!</v>
      </c>
      <c r="G14" s="8" t="e">
        <f>#REF!*$M$95</f>
        <v>#REF!</v>
      </c>
      <c r="H14" s="16" t="e">
        <f>G14/#REF!</f>
        <v>#REF!</v>
      </c>
      <c r="I14" s="8" t="e">
        <f>#REF!*$M$95</f>
        <v>#REF!</v>
      </c>
      <c r="J14" s="16" t="e">
        <f>I14/#REF!</f>
        <v>#REF!</v>
      </c>
      <c r="K14" s="8" t="e">
        <f>#REF!*$M$95</f>
        <v>#REF!</v>
      </c>
      <c r="L14" s="16" t="e">
        <f>K14/#REF!</f>
        <v>#REF!</v>
      </c>
      <c r="M14" s="8" t="e">
        <f>#REF!*$M$95</f>
        <v>#REF!</v>
      </c>
      <c r="N14" s="16" t="e">
        <f>M14/#REF!</f>
        <v>#REF!</v>
      </c>
      <c r="O14" s="8" t="e">
        <f>#REF!*$M$95</f>
        <v>#REF!</v>
      </c>
      <c r="P14" s="16" t="e">
        <f>O14/#REF!</f>
        <v>#REF!</v>
      </c>
      <c r="Q14" s="8" t="e">
        <f>#REF!*$M$95</f>
        <v>#REF!</v>
      </c>
      <c r="R14" s="16" t="e">
        <f>Q14/#REF!</f>
        <v>#REF!</v>
      </c>
      <c r="S14" s="8" t="e">
        <f>#REF!*$M$95</f>
        <v>#REF!</v>
      </c>
      <c r="T14" s="16" t="e">
        <f>S14/#REF!</f>
        <v>#REF!</v>
      </c>
      <c r="U14" s="8" t="e">
        <f>#REF!*$M$95</f>
        <v>#REF!</v>
      </c>
      <c r="V14" s="16" t="e">
        <f>U14/#REF!</f>
        <v>#REF!</v>
      </c>
      <c r="W14" s="8" t="e">
        <f>#REF!*$M$95</f>
        <v>#REF!</v>
      </c>
      <c r="X14" s="16" t="e">
        <f>W14/#REF!</f>
        <v>#REF!</v>
      </c>
      <c r="Y14" s="8" t="e">
        <f>#REF!*$M$95</f>
        <v>#REF!</v>
      </c>
      <c r="Z14" s="16" t="e">
        <f>Y14/#REF!</f>
        <v>#REF!</v>
      </c>
      <c r="AA14" s="8" t="e">
        <f>C14+E14+G14+I14+K14+M14+O14+Q14+S14+U14+W14+Y14</f>
        <v>#REF!</v>
      </c>
      <c r="AB14" s="15" t="e">
        <f>AA14/#REF!</f>
        <v>#REF!</v>
      </c>
      <c r="AE14"/>
      <c r="AF14"/>
      <c r="AG14"/>
      <c r="AH14"/>
    </row>
    <row r="15" spans="2:34" x14ac:dyDescent="0.25">
      <c r="B15" s="7" t="s">
        <v>92</v>
      </c>
      <c r="C15" s="8" t="e">
        <f t="shared" ref="C15:C24" si="1">C1*$M$95</f>
        <v>#REF!</v>
      </c>
      <c r="D15" s="16" t="e">
        <f>C15/#REF!</f>
        <v>#REF!</v>
      </c>
      <c r="E15" s="8" t="e">
        <f t="shared" ref="E15:E24" si="2">E1*$M$95</f>
        <v>#REF!</v>
      </c>
      <c r="F15" s="16" t="e">
        <f>E15/#REF!</f>
        <v>#REF!</v>
      </c>
      <c r="G15" s="8" t="e">
        <f t="shared" ref="G15:G24" si="3">G1*$M$95</f>
        <v>#REF!</v>
      </c>
      <c r="H15" s="16" t="e">
        <f>G15/#REF!</f>
        <v>#REF!</v>
      </c>
      <c r="I15" s="8" t="e">
        <f t="shared" ref="I15:I24" si="4">I1*$M$95</f>
        <v>#REF!</v>
      </c>
      <c r="J15" s="16" t="e">
        <f>I15/#REF!</f>
        <v>#REF!</v>
      </c>
      <c r="K15" s="8" t="e">
        <f t="shared" ref="K15:K24" si="5">K1*$M$95</f>
        <v>#REF!</v>
      </c>
      <c r="L15" s="16" t="e">
        <f>K15/#REF!</f>
        <v>#REF!</v>
      </c>
      <c r="M15" s="8" t="e">
        <f t="shared" ref="M15:M24" si="6">M1*$M$95</f>
        <v>#REF!</v>
      </c>
      <c r="N15" s="16" t="e">
        <f>M15/#REF!</f>
        <v>#REF!</v>
      </c>
      <c r="O15" s="8">
        <f>$AA$15/12</f>
        <v>108.33333333333333</v>
      </c>
      <c r="P15" s="16" t="e">
        <f>O15/#REF!</f>
        <v>#REF!</v>
      </c>
      <c r="Q15" s="8">
        <f>$AA$15/12</f>
        <v>108.33333333333333</v>
      </c>
      <c r="R15" s="16" t="e">
        <f>Q15/#REF!</f>
        <v>#REF!</v>
      </c>
      <c r="S15" s="8">
        <f>$AA$15/12</f>
        <v>108.33333333333333</v>
      </c>
      <c r="T15" s="16" t="e">
        <f>S15/#REF!</f>
        <v>#REF!</v>
      </c>
      <c r="U15" s="8">
        <f>$AA$15/12</f>
        <v>108.33333333333333</v>
      </c>
      <c r="V15" s="16" t="e">
        <f>U15/#REF!</f>
        <v>#REF!</v>
      </c>
      <c r="W15" s="8">
        <f>$AA$15/12</f>
        <v>108.33333333333333</v>
      </c>
      <c r="X15" s="16" t="e">
        <f>W15/#REF!</f>
        <v>#REF!</v>
      </c>
      <c r="Y15" s="8">
        <f>$AA$15/12</f>
        <v>108.33333333333333</v>
      </c>
      <c r="Z15" s="16" t="e">
        <f>Y15/#REF!</f>
        <v>#REF!</v>
      </c>
      <c r="AA15" s="8">
        <v>1300</v>
      </c>
      <c r="AB15" s="15" t="e">
        <f>AA15/#REF!</f>
        <v>#REF!</v>
      </c>
      <c r="AE15"/>
      <c r="AF15"/>
      <c r="AG15"/>
      <c r="AH15"/>
    </row>
    <row r="16" spans="2:34" x14ac:dyDescent="0.25">
      <c r="B16" s="7" t="s">
        <v>95</v>
      </c>
      <c r="C16" s="8" t="e">
        <f t="shared" si="1"/>
        <v>#REF!</v>
      </c>
      <c r="D16" s="16" t="e">
        <f>C16/#REF!</f>
        <v>#REF!</v>
      </c>
      <c r="E16" s="8" t="e">
        <f t="shared" si="2"/>
        <v>#REF!</v>
      </c>
      <c r="F16" s="16" t="e">
        <f>E16/#REF!</f>
        <v>#REF!</v>
      </c>
      <c r="G16" s="8" t="e">
        <f t="shared" si="3"/>
        <v>#REF!</v>
      </c>
      <c r="H16" s="16" t="e">
        <f>G16/#REF!</f>
        <v>#REF!</v>
      </c>
      <c r="I16" s="8" t="e">
        <f t="shared" si="4"/>
        <v>#REF!</v>
      </c>
      <c r="J16" s="16" t="e">
        <f>I16/#REF!</f>
        <v>#REF!</v>
      </c>
      <c r="K16" s="8" t="e">
        <f t="shared" si="5"/>
        <v>#REF!</v>
      </c>
      <c r="L16" s="16" t="e">
        <f>K16/#REF!</f>
        <v>#REF!</v>
      </c>
      <c r="M16" s="8" t="e">
        <f t="shared" si="6"/>
        <v>#REF!</v>
      </c>
      <c r="N16" s="16" t="e">
        <f>M16/#REF!</f>
        <v>#REF!</v>
      </c>
      <c r="O16" s="8">
        <f>$AA$16/12</f>
        <v>250</v>
      </c>
      <c r="P16" s="16" t="e">
        <f>O16/#REF!</f>
        <v>#REF!</v>
      </c>
      <c r="Q16" s="8">
        <f>$AA$16/12</f>
        <v>250</v>
      </c>
      <c r="R16" s="16" t="e">
        <f>Q16/#REF!</f>
        <v>#REF!</v>
      </c>
      <c r="S16" s="8">
        <f>$AA$16/12</f>
        <v>250</v>
      </c>
      <c r="T16" s="16" t="e">
        <f>S16/#REF!</f>
        <v>#REF!</v>
      </c>
      <c r="U16" s="8">
        <f>$AA$16/12</f>
        <v>250</v>
      </c>
      <c r="V16" s="16" t="e">
        <f>U16/#REF!</f>
        <v>#REF!</v>
      </c>
      <c r="W16" s="8">
        <f>$AA$16/12</f>
        <v>250</v>
      </c>
      <c r="X16" s="16" t="e">
        <f>W16/#REF!</f>
        <v>#REF!</v>
      </c>
      <c r="Y16" s="8">
        <f>$AA$16/12</f>
        <v>250</v>
      </c>
      <c r="Z16" s="16" t="e">
        <f>Y16/#REF!</f>
        <v>#REF!</v>
      </c>
      <c r="AA16" s="8">
        <v>3000</v>
      </c>
      <c r="AB16" s="15" t="e">
        <f>AA16/#REF!</f>
        <v>#REF!</v>
      </c>
      <c r="AE16"/>
      <c r="AF16"/>
      <c r="AG16"/>
      <c r="AH16"/>
    </row>
    <row r="17" spans="2:34" x14ac:dyDescent="0.25">
      <c r="B17" s="7" t="s">
        <v>93</v>
      </c>
      <c r="C17" s="8" t="e">
        <f t="shared" si="1"/>
        <v>#REF!</v>
      </c>
      <c r="D17" s="16" t="e">
        <f>C17/#REF!</f>
        <v>#REF!</v>
      </c>
      <c r="E17" s="8" t="e">
        <f t="shared" si="2"/>
        <v>#REF!</v>
      </c>
      <c r="F17" s="16" t="e">
        <f>E17/#REF!</f>
        <v>#REF!</v>
      </c>
      <c r="G17" s="8" t="e">
        <f t="shared" si="3"/>
        <v>#REF!</v>
      </c>
      <c r="H17" s="16" t="e">
        <f>G17/#REF!</f>
        <v>#REF!</v>
      </c>
      <c r="I17" s="8" t="e">
        <f t="shared" si="4"/>
        <v>#REF!</v>
      </c>
      <c r="J17" s="16" t="e">
        <f>I17/#REF!</f>
        <v>#REF!</v>
      </c>
      <c r="K17" s="8" t="e">
        <f t="shared" si="5"/>
        <v>#REF!</v>
      </c>
      <c r="L17" s="16" t="e">
        <f>K17/#REF!</f>
        <v>#REF!</v>
      </c>
      <c r="M17" s="8" t="e">
        <f t="shared" si="6"/>
        <v>#REF!</v>
      </c>
      <c r="N17" s="16" t="e">
        <f>M17/#REF!</f>
        <v>#REF!</v>
      </c>
      <c r="O17" s="8">
        <f>$AA$17/12</f>
        <v>625</v>
      </c>
      <c r="P17" s="16" t="e">
        <f>O17/#REF!</f>
        <v>#REF!</v>
      </c>
      <c r="Q17" s="8">
        <f>$AA$17/12</f>
        <v>625</v>
      </c>
      <c r="R17" s="16" t="e">
        <f>Q17/#REF!</f>
        <v>#REF!</v>
      </c>
      <c r="S17" s="8">
        <f>$AA$17/12</f>
        <v>625</v>
      </c>
      <c r="T17" s="16" t="e">
        <f>S17/#REF!</f>
        <v>#REF!</v>
      </c>
      <c r="U17" s="8">
        <f>$AA$17/12</f>
        <v>625</v>
      </c>
      <c r="V17" s="16" t="e">
        <f>U17/#REF!</f>
        <v>#REF!</v>
      </c>
      <c r="W17" s="8">
        <f>$AA$17/12</f>
        <v>625</v>
      </c>
      <c r="X17" s="16" t="e">
        <f>W17/#REF!</f>
        <v>#REF!</v>
      </c>
      <c r="Y17" s="8">
        <f>$AA$17/12</f>
        <v>625</v>
      </c>
      <c r="Z17" s="16" t="e">
        <f>Y17/#REF!</f>
        <v>#REF!</v>
      </c>
      <c r="AA17" s="8">
        <v>7500</v>
      </c>
      <c r="AB17" s="15" t="e">
        <f>AA17/#REF!</f>
        <v>#REF!</v>
      </c>
      <c r="AE17"/>
      <c r="AF17"/>
      <c r="AG17"/>
      <c r="AH17"/>
    </row>
    <row r="18" spans="2:34" x14ac:dyDescent="0.25">
      <c r="B18" s="7" t="s">
        <v>94</v>
      </c>
      <c r="C18" s="8" t="e">
        <f t="shared" si="1"/>
        <v>#REF!</v>
      </c>
      <c r="D18" s="16" t="e">
        <f>C18/#REF!</f>
        <v>#REF!</v>
      </c>
      <c r="E18" s="8" t="e">
        <f t="shared" si="2"/>
        <v>#REF!</v>
      </c>
      <c r="F18" s="16" t="e">
        <f>E18/#REF!</f>
        <v>#REF!</v>
      </c>
      <c r="G18" s="8" t="e">
        <f t="shared" si="3"/>
        <v>#REF!</v>
      </c>
      <c r="H18" s="16" t="e">
        <f>G18/#REF!</f>
        <v>#REF!</v>
      </c>
      <c r="I18" s="8" t="e">
        <f t="shared" si="4"/>
        <v>#REF!</v>
      </c>
      <c r="J18" s="16" t="e">
        <f>I18/#REF!</f>
        <v>#REF!</v>
      </c>
      <c r="K18" s="8" t="e">
        <f t="shared" si="5"/>
        <v>#REF!</v>
      </c>
      <c r="L18" s="16" t="e">
        <f>K18/#REF!</f>
        <v>#REF!</v>
      </c>
      <c r="M18" s="8" t="e">
        <f t="shared" si="6"/>
        <v>#REF!</v>
      </c>
      <c r="N18" s="16" t="e">
        <f>M18/#REF!</f>
        <v>#REF!</v>
      </c>
      <c r="O18" s="8">
        <f>$AA$18/12</f>
        <v>583.33333333333337</v>
      </c>
      <c r="P18" s="16" t="e">
        <f>O18/#REF!</f>
        <v>#REF!</v>
      </c>
      <c r="Q18" s="8">
        <f>$AA$18/12</f>
        <v>583.33333333333337</v>
      </c>
      <c r="R18" s="16" t="e">
        <f>Q18/#REF!</f>
        <v>#REF!</v>
      </c>
      <c r="S18" s="8">
        <f>$AA$18/12</f>
        <v>583.33333333333337</v>
      </c>
      <c r="T18" s="16" t="e">
        <f>S18/#REF!</f>
        <v>#REF!</v>
      </c>
      <c r="U18" s="8">
        <f>$AA$18/12</f>
        <v>583.33333333333337</v>
      </c>
      <c r="V18" s="16" t="e">
        <f>U18/#REF!</f>
        <v>#REF!</v>
      </c>
      <c r="W18" s="8">
        <f>$AA$18/12</f>
        <v>583.33333333333337</v>
      </c>
      <c r="X18" s="16" t="e">
        <f>W18/#REF!</f>
        <v>#REF!</v>
      </c>
      <c r="Y18" s="8">
        <f>$AA$18/12</f>
        <v>583.33333333333337</v>
      </c>
      <c r="Z18" s="16" t="e">
        <f>Y18/#REF!</f>
        <v>#REF!</v>
      </c>
      <c r="AA18" s="8">
        <v>7000</v>
      </c>
      <c r="AB18" s="15" t="e">
        <f>AA18/#REF!</f>
        <v>#REF!</v>
      </c>
      <c r="AE18"/>
      <c r="AF18"/>
      <c r="AG18"/>
      <c r="AH18"/>
    </row>
    <row r="19" spans="2:34" x14ac:dyDescent="0.25">
      <c r="B19" s="7" t="s">
        <v>44</v>
      </c>
      <c r="C19" s="8" t="e">
        <f t="shared" si="1"/>
        <v>#REF!</v>
      </c>
      <c r="D19" s="16" t="e">
        <f>C19/#REF!</f>
        <v>#REF!</v>
      </c>
      <c r="E19" s="8" t="e">
        <f t="shared" si="2"/>
        <v>#REF!</v>
      </c>
      <c r="F19" s="16" t="e">
        <f>E19/#REF!</f>
        <v>#REF!</v>
      </c>
      <c r="G19" s="8" t="e">
        <f t="shared" si="3"/>
        <v>#REF!</v>
      </c>
      <c r="H19" s="16" t="e">
        <f>G19/#REF!</f>
        <v>#REF!</v>
      </c>
      <c r="I19" s="8" t="e">
        <f t="shared" si="4"/>
        <v>#REF!</v>
      </c>
      <c r="J19" s="16" t="e">
        <f>I19/#REF!</f>
        <v>#REF!</v>
      </c>
      <c r="K19" s="8" t="e">
        <f t="shared" si="5"/>
        <v>#REF!</v>
      </c>
      <c r="L19" s="16" t="e">
        <f>K19/#REF!</f>
        <v>#REF!</v>
      </c>
      <c r="M19" s="8" t="e">
        <f t="shared" si="6"/>
        <v>#REF!</v>
      </c>
      <c r="N19" s="16" t="e">
        <f>M19/#REF!</f>
        <v>#REF!</v>
      </c>
      <c r="O19" s="8" t="e">
        <f>#REF!*$M$96</f>
        <v>#REF!</v>
      </c>
      <c r="P19" s="16" t="e">
        <f>O19/#REF!</f>
        <v>#REF!</v>
      </c>
      <c r="Q19" s="8" t="e">
        <f>#REF!*$M$96</f>
        <v>#REF!</v>
      </c>
      <c r="R19" s="16" t="e">
        <f>Q19/#REF!</f>
        <v>#REF!</v>
      </c>
      <c r="S19" s="8" t="e">
        <f>#REF!*$M$96</f>
        <v>#REF!</v>
      </c>
      <c r="T19" s="16" t="e">
        <f>S19/#REF!</f>
        <v>#REF!</v>
      </c>
      <c r="U19" s="8" t="e">
        <f>#REF!*$M$96</f>
        <v>#REF!</v>
      </c>
      <c r="V19" s="16" t="e">
        <f>U19/#REF!</f>
        <v>#REF!</v>
      </c>
      <c r="W19" s="8" t="e">
        <f>#REF!*$M$96</f>
        <v>#REF!</v>
      </c>
      <c r="X19" s="16" t="e">
        <f>W19/#REF!</f>
        <v>#REF!</v>
      </c>
      <c r="Y19" s="8" t="e">
        <f>#REF!*$M$96</f>
        <v>#REF!</v>
      </c>
      <c r="Z19" s="16" t="e">
        <f>Y19/#REF!</f>
        <v>#REF!</v>
      </c>
      <c r="AA19" s="8" t="e">
        <f>C19+E19+G19+I19+K19+M19+O19+Q19+S19+U19+W19+Y19</f>
        <v>#REF!</v>
      </c>
      <c r="AB19" s="15" t="e">
        <f>AA19/#REF!</f>
        <v>#REF!</v>
      </c>
      <c r="AE19"/>
      <c r="AF19"/>
      <c r="AG19"/>
      <c r="AH19"/>
    </row>
    <row r="20" spans="2:34" x14ac:dyDescent="0.25">
      <c r="B20" s="7" t="s">
        <v>45</v>
      </c>
      <c r="C20" s="8" t="e">
        <f t="shared" si="1"/>
        <v>#REF!</v>
      </c>
      <c r="D20" s="16" t="e">
        <f>C20/#REF!</f>
        <v>#REF!</v>
      </c>
      <c r="E20" s="8" t="e">
        <f t="shared" si="2"/>
        <v>#REF!</v>
      </c>
      <c r="F20" s="16" t="e">
        <f>E20/#REF!</f>
        <v>#REF!</v>
      </c>
      <c r="G20" s="8" t="e">
        <f t="shared" si="3"/>
        <v>#REF!</v>
      </c>
      <c r="H20" s="16" t="e">
        <f>G20/#REF!</f>
        <v>#REF!</v>
      </c>
      <c r="I20" s="8" t="e">
        <f t="shared" si="4"/>
        <v>#REF!</v>
      </c>
      <c r="J20" s="16" t="e">
        <f>I20/#REF!</f>
        <v>#REF!</v>
      </c>
      <c r="K20" s="8" t="e">
        <f t="shared" si="5"/>
        <v>#REF!</v>
      </c>
      <c r="L20" s="16" t="e">
        <f>K20/#REF!</f>
        <v>#REF!</v>
      </c>
      <c r="M20" s="8" t="e">
        <f t="shared" si="6"/>
        <v>#REF!</v>
      </c>
      <c r="N20" s="16" t="e">
        <f>M20/#REF!</f>
        <v>#REF!</v>
      </c>
      <c r="O20" s="8" t="e">
        <f>#REF!*$M$97</f>
        <v>#REF!</v>
      </c>
      <c r="P20" s="16" t="e">
        <f>O20/#REF!</f>
        <v>#REF!</v>
      </c>
      <c r="Q20" s="8" t="e">
        <f>#REF!*$M$97</f>
        <v>#REF!</v>
      </c>
      <c r="R20" s="16" t="e">
        <f>Q20/#REF!</f>
        <v>#REF!</v>
      </c>
      <c r="S20" s="8" t="e">
        <f>#REF!*$M$97</f>
        <v>#REF!</v>
      </c>
      <c r="T20" s="16" t="e">
        <f>S20/#REF!</f>
        <v>#REF!</v>
      </c>
      <c r="U20" s="8" t="e">
        <f>#REF!*$M$97</f>
        <v>#REF!</v>
      </c>
      <c r="V20" s="16" t="e">
        <f>U20/#REF!</f>
        <v>#REF!</v>
      </c>
      <c r="W20" s="8" t="e">
        <f>#REF!*$M$97</f>
        <v>#REF!</v>
      </c>
      <c r="X20" s="16" t="e">
        <f>W20/#REF!</f>
        <v>#REF!</v>
      </c>
      <c r="Y20" s="8" t="e">
        <f>#REF!*$M$97</f>
        <v>#REF!</v>
      </c>
      <c r="Z20" s="16" t="e">
        <f>Y20/#REF!</f>
        <v>#REF!</v>
      </c>
      <c r="AA20" s="8" t="e">
        <f>C20+E20+G20+I20+K20+M20+O20+Q20+S20+U20+W20+Y20</f>
        <v>#REF!</v>
      </c>
      <c r="AB20" s="15" t="e">
        <f>AA20/#REF!</f>
        <v>#REF!</v>
      </c>
      <c r="AE20"/>
      <c r="AF20"/>
      <c r="AG20"/>
      <c r="AH20"/>
    </row>
    <row r="21" spans="2:34" x14ac:dyDescent="0.25">
      <c r="B21" s="7" t="s">
        <v>97</v>
      </c>
      <c r="C21" s="8" t="e">
        <f t="shared" si="1"/>
        <v>#REF!</v>
      </c>
      <c r="D21" s="16" t="e">
        <f>C21/#REF!</f>
        <v>#REF!</v>
      </c>
      <c r="E21" s="8" t="e">
        <f t="shared" si="2"/>
        <v>#REF!</v>
      </c>
      <c r="F21" s="16" t="e">
        <f>E21/#REF!</f>
        <v>#REF!</v>
      </c>
      <c r="G21" s="8" t="e">
        <f t="shared" si="3"/>
        <v>#REF!</v>
      </c>
      <c r="H21" s="16" t="e">
        <f>G21/#REF!</f>
        <v>#REF!</v>
      </c>
      <c r="I21" s="8" t="e">
        <f t="shared" si="4"/>
        <v>#REF!</v>
      </c>
      <c r="J21" s="16" t="e">
        <f>I21/#REF!</f>
        <v>#REF!</v>
      </c>
      <c r="K21" s="8" t="e">
        <f t="shared" si="5"/>
        <v>#REF!</v>
      </c>
      <c r="L21" s="16" t="e">
        <f>K21/#REF!</f>
        <v>#REF!</v>
      </c>
      <c r="M21" s="8" t="e">
        <f t="shared" si="6"/>
        <v>#REF!</v>
      </c>
      <c r="N21" s="16" t="e">
        <f>M21/#REF!</f>
        <v>#REF!</v>
      </c>
      <c r="O21" s="8">
        <f>$AA$21/12</f>
        <v>100</v>
      </c>
      <c r="P21" s="16" t="e">
        <f>O21/#REF!</f>
        <v>#REF!</v>
      </c>
      <c r="Q21" s="8">
        <f>$AA$21/12</f>
        <v>100</v>
      </c>
      <c r="R21" s="16" t="e">
        <f>Q21/#REF!</f>
        <v>#REF!</v>
      </c>
      <c r="S21" s="8">
        <f>$AA$21/12</f>
        <v>100</v>
      </c>
      <c r="T21" s="16" t="e">
        <f>S21/#REF!</f>
        <v>#REF!</v>
      </c>
      <c r="U21" s="8">
        <f>$AA$21/12</f>
        <v>100</v>
      </c>
      <c r="V21" s="16" t="e">
        <f>U21/#REF!</f>
        <v>#REF!</v>
      </c>
      <c r="W21" s="8">
        <f>$AA$21/12</f>
        <v>100</v>
      </c>
      <c r="X21" s="16" t="e">
        <f>W21/#REF!</f>
        <v>#REF!</v>
      </c>
      <c r="Y21" s="8">
        <f>$AA$21/12</f>
        <v>100</v>
      </c>
      <c r="Z21" s="16" t="e">
        <f>Y21/#REF!</f>
        <v>#REF!</v>
      </c>
      <c r="AA21" s="8">
        <v>1200</v>
      </c>
      <c r="AB21" s="15" t="e">
        <f>AA21/#REF!</f>
        <v>#REF!</v>
      </c>
      <c r="AE21"/>
      <c r="AF21"/>
      <c r="AG21"/>
      <c r="AH21"/>
    </row>
    <row r="22" spans="2:34" x14ac:dyDescent="0.25">
      <c r="B22" s="7" t="s">
        <v>98</v>
      </c>
      <c r="C22" s="8" t="e">
        <f t="shared" si="1"/>
        <v>#REF!</v>
      </c>
      <c r="D22" s="16" t="e">
        <f>C22/#REF!</f>
        <v>#REF!</v>
      </c>
      <c r="E22" s="8" t="e">
        <f t="shared" si="2"/>
        <v>#REF!</v>
      </c>
      <c r="F22" s="16" t="e">
        <f>E22/#REF!</f>
        <v>#REF!</v>
      </c>
      <c r="G22" s="8" t="e">
        <f t="shared" si="3"/>
        <v>#REF!</v>
      </c>
      <c r="H22" s="16" t="e">
        <f>G22/#REF!</f>
        <v>#REF!</v>
      </c>
      <c r="I22" s="8" t="e">
        <f t="shared" si="4"/>
        <v>#REF!</v>
      </c>
      <c r="J22" s="16" t="e">
        <f>I22/#REF!</f>
        <v>#REF!</v>
      </c>
      <c r="K22" s="8" t="e">
        <f t="shared" si="5"/>
        <v>#REF!</v>
      </c>
      <c r="L22" s="16" t="e">
        <f>K22/#REF!</f>
        <v>#REF!</v>
      </c>
      <c r="M22" s="8" t="e">
        <f t="shared" si="6"/>
        <v>#REF!</v>
      </c>
      <c r="N22" s="16" t="e">
        <f>M22/#REF!</f>
        <v>#REF!</v>
      </c>
      <c r="O22" s="8">
        <f>$AA$22/12</f>
        <v>20.833333333333332</v>
      </c>
      <c r="P22" s="16" t="e">
        <f>O22/#REF!</f>
        <v>#REF!</v>
      </c>
      <c r="Q22" s="8">
        <f>$AA$22/12</f>
        <v>20.833333333333332</v>
      </c>
      <c r="R22" s="16" t="e">
        <f>Q22/#REF!</f>
        <v>#REF!</v>
      </c>
      <c r="S22" s="8">
        <f>$AA$22/12</f>
        <v>20.833333333333332</v>
      </c>
      <c r="T22" s="16" t="e">
        <f>S22/#REF!</f>
        <v>#REF!</v>
      </c>
      <c r="U22" s="8">
        <f>$AA$22/12</f>
        <v>20.833333333333332</v>
      </c>
      <c r="V22" s="16" t="e">
        <f>U22/#REF!</f>
        <v>#REF!</v>
      </c>
      <c r="W22" s="8">
        <f>$AA$22/12</f>
        <v>20.833333333333332</v>
      </c>
      <c r="X22" s="16" t="e">
        <f>W22/#REF!</f>
        <v>#REF!</v>
      </c>
      <c r="Y22" s="8">
        <f>$AA$22/12</f>
        <v>20.833333333333332</v>
      </c>
      <c r="Z22" s="16" t="e">
        <f>Y22/#REF!</f>
        <v>#REF!</v>
      </c>
      <c r="AA22" s="8">
        <v>250</v>
      </c>
      <c r="AB22" s="15" t="e">
        <f>AA22/#REF!</f>
        <v>#REF!</v>
      </c>
      <c r="AE22"/>
      <c r="AF22"/>
      <c r="AG22"/>
      <c r="AH22"/>
    </row>
    <row r="23" spans="2:34" x14ac:dyDescent="0.25">
      <c r="B23" s="7" t="s">
        <v>99</v>
      </c>
      <c r="C23" s="8" t="e">
        <f t="shared" si="1"/>
        <v>#REF!</v>
      </c>
      <c r="D23" s="16" t="e">
        <f>C23/#REF!</f>
        <v>#REF!</v>
      </c>
      <c r="E23" s="8" t="e">
        <f t="shared" si="2"/>
        <v>#REF!</v>
      </c>
      <c r="F23" s="16" t="e">
        <f>E23/#REF!</f>
        <v>#REF!</v>
      </c>
      <c r="G23" s="8" t="e">
        <f t="shared" si="3"/>
        <v>#REF!</v>
      </c>
      <c r="H23" s="16" t="e">
        <f>G23/#REF!</f>
        <v>#REF!</v>
      </c>
      <c r="I23" s="8" t="e">
        <f t="shared" si="4"/>
        <v>#REF!</v>
      </c>
      <c r="J23" s="16" t="e">
        <f>I23/#REF!</f>
        <v>#REF!</v>
      </c>
      <c r="K23" s="8" t="e">
        <f t="shared" si="5"/>
        <v>#REF!</v>
      </c>
      <c r="L23" s="16" t="e">
        <f>K23/#REF!</f>
        <v>#REF!</v>
      </c>
      <c r="M23" s="8" t="e">
        <f t="shared" si="6"/>
        <v>#REF!</v>
      </c>
      <c r="N23" s="16" t="e">
        <f>M23/#REF!</f>
        <v>#REF!</v>
      </c>
      <c r="O23" s="8">
        <f>$AA$23/12</f>
        <v>166.66666666666666</v>
      </c>
      <c r="P23" s="16" t="e">
        <f>O23/#REF!</f>
        <v>#REF!</v>
      </c>
      <c r="Q23" s="8">
        <f>$AA$23/12</f>
        <v>166.66666666666666</v>
      </c>
      <c r="R23" s="16" t="e">
        <f>Q23/#REF!</f>
        <v>#REF!</v>
      </c>
      <c r="S23" s="8">
        <f>$AA$23/12</f>
        <v>166.66666666666666</v>
      </c>
      <c r="T23" s="16" t="e">
        <f>S23/#REF!</f>
        <v>#REF!</v>
      </c>
      <c r="U23" s="8">
        <f>$AA$23/12</f>
        <v>166.66666666666666</v>
      </c>
      <c r="V23" s="16" t="e">
        <f>U23/#REF!</f>
        <v>#REF!</v>
      </c>
      <c r="W23" s="8">
        <f>$AA$23/12</f>
        <v>166.66666666666666</v>
      </c>
      <c r="X23" s="16" t="e">
        <f>W23/#REF!</f>
        <v>#REF!</v>
      </c>
      <c r="Y23" s="8">
        <f>$AA$23/12</f>
        <v>166.66666666666666</v>
      </c>
      <c r="Z23" s="16" t="e">
        <f>Y23/#REF!</f>
        <v>#REF!</v>
      </c>
      <c r="AA23" s="8">
        <v>2000</v>
      </c>
      <c r="AB23" s="15" t="e">
        <f>AA23/#REF!</f>
        <v>#REF!</v>
      </c>
      <c r="AE23"/>
      <c r="AF23"/>
      <c r="AG23"/>
      <c r="AH23"/>
    </row>
    <row r="24" spans="2:34" x14ac:dyDescent="0.25">
      <c r="B24" s="7" t="s">
        <v>46</v>
      </c>
      <c r="C24" s="8" t="e">
        <f t="shared" si="1"/>
        <v>#REF!</v>
      </c>
      <c r="D24" s="16" t="e">
        <f>C24/#REF!</f>
        <v>#REF!</v>
      </c>
      <c r="E24" s="8" t="e">
        <f t="shared" si="2"/>
        <v>#REF!</v>
      </c>
      <c r="F24" s="16" t="e">
        <f>E24/#REF!</f>
        <v>#REF!</v>
      </c>
      <c r="G24" s="8" t="e">
        <f t="shared" si="3"/>
        <v>#REF!</v>
      </c>
      <c r="H24" s="16" t="e">
        <f>G24/#REF!</f>
        <v>#REF!</v>
      </c>
      <c r="I24" s="8" t="e">
        <f t="shared" si="4"/>
        <v>#REF!</v>
      </c>
      <c r="J24" s="16" t="e">
        <f>I24/#REF!</f>
        <v>#REF!</v>
      </c>
      <c r="K24" s="8" t="e">
        <f t="shared" si="5"/>
        <v>#REF!</v>
      </c>
      <c r="L24" s="16" t="e">
        <f>K24/#REF!</f>
        <v>#REF!</v>
      </c>
      <c r="M24" s="8" t="e">
        <f t="shared" si="6"/>
        <v>#REF!</v>
      </c>
      <c r="N24" s="16" t="e">
        <f>M24/#REF!</f>
        <v>#REF!</v>
      </c>
      <c r="O24" s="8" t="e">
        <f>#REF!*$M$98</f>
        <v>#REF!</v>
      </c>
      <c r="P24" s="16" t="e">
        <f>O24/#REF!</f>
        <v>#REF!</v>
      </c>
      <c r="Q24" s="8" t="e">
        <f>#REF!*$M$98</f>
        <v>#REF!</v>
      </c>
      <c r="R24" s="16" t="e">
        <f>Q24/#REF!</f>
        <v>#REF!</v>
      </c>
      <c r="S24" s="8" t="e">
        <f>#REF!*$M$98</f>
        <v>#REF!</v>
      </c>
      <c r="T24" s="16" t="e">
        <f>S24/#REF!</f>
        <v>#REF!</v>
      </c>
      <c r="U24" s="8" t="e">
        <f>#REF!*$M$98</f>
        <v>#REF!</v>
      </c>
      <c r="V24" s="16" t="e">
        <f>U24/#REF!</f>
        <v>#REF!</v>
      </c>
      <c r="W24" s="8" t="e">
        <f>#REF!*$M$98</f>
        <v>#REF!</v>
      </c>
      <c r="X24" s="16" t="e">
        <f>W24/#REF!</f>
        <v>#REF!</v>
      </c>
      <c r="Y24" s="8" t="e">
        <f>#REF!*$M$98</f>
        <v>#REF!</v>
      </c>
      <c r="Z24" s="16" t="e">
        <f>Y24/#REF!</f>
        <v>#REF!</v>
      </c>
      <c r="AA24" s="8">
        <v>1500</v>
      </c>
      <c r="AB24" s="15" t="e">
        <f>AA24/#REF!</f>
        <v>#REF!</v>
      </c>
      <c r="AE24"/>
      <c r="AF24"/>
      <c r="AG24"/>
      <c r="AH24"/>
    </row>
    <row r="25" spans="2:34" x14ac:dyDescent="0.25">
      <c r="B25" s="7" t="s">
        <v>100</v>
      </c>
      <c r="C25" s="8" t="e">
        <f>#REF!*$M$95</f>
        <v>#REF!</v>
      </c>
      <c r="D25" s="16" t="e">
        <f>C25/#REF!</f>
        <v>#REF!</v>
      </c>
      <c r="E25" s="8" t="e">
        <f>#REF!*$M$95</f>
        <v>#REF!</v>
      </c>
      <c r="F25" s="16" t="e">
        <f>E25/#REF!</f>
        <v>#REF!</v>
      </c>
      <c r="G25" s="8" t="e">
        <f>#REF!*$M$95</f>
        <v>#REF!</v>
      </c>
      <c r="H25" s="16" t="e">
        <f>G25/#REF!</f>
        <v>#REF!</v>
      </c>
      <c r="I25" s="8" t="e">
        <f>#REF!*$M$95</f>
        <v>#REF!</v>
      </c>
      <c r="J25" s="16" t="e">
        <f>I25/#REF!</f>
        <v>#REF!</v>
      </c>
      <c r="K25" s="8" t="e">
        <f>#REF!*$M$95</f>
        <v>#REF!</v>
      </c>
      <c r="L25" s="16" t="e">
        <f>K25/#REF!</f>
        <v>#REF!</v>
      </c>
      <c r="M25" s="8" t="e">
        <f>#REF!*$M$95</f>
        <v>#REF!</v>
      </c>
      <c r="N25" s="16" t="e">
        <f>M25/#REF!</f>
        <v>#REF!</v>
      </c>
      <c r="O25" s="8">
        <f>$AA$25/12</f>
        <v>166.66666666666666</v>
      </c>
      <c r="P25" s="16" t="e">
        <f>O25/#REF!</f>
        <v>#REF!</v>
      </c>
      <c r="Q25" s="8">
        <f>$AA$25/12</f>
        <v>166.66666666666666</v>
      </c>
      <c r="R25" s="16" t="e">
        <f>Q25/#REF!</f>
        <v>#REF!</v>
      </c>
      <c r="S25" s="8">
        <f>$AA$25/12</f>
        <v>166.66666666666666</v>
      </c>
      <c r="T25" s="16" t="e">
        <f>S25/#REF!</f>
        <v>#REF!</v>
      </c>
      <c r="U25" s="8">
        <f>$AA$25/12</f>
        <v>166.66666666666666</v>
      </c>
      <c r="V25" s="16" t="e">
        <f>U25/#REF!</f>
        <v>#REF!</v>
      </c>
      <c r="W25" s="8">
        <f>$AA$25/12</f>
        <v>166.66666666666666</v>
      </c>
      <c r="X25" s="16" t="e">
        <f>W25/#REF!</f>
        <v>#REF!</v>
      </c>
      <c r="Y25" s="8">
        <f>$AA$25/12</f>
        <v>166.66666666666666</v>
      </c>
      <c r="Z25" s="16" t="e">
        <f>Y25/#REF!</f>
        <v>#REF!</v>
      </c>
      <c r="AA25" s="8">
        <v>2000</v>
      </c>
      <c r="AB25" s="15" t="e">
        <f>AA25/#REF!</f>
        <v>#REF!</v>
      </c>
      <c r="AE25"/>
      <c r="AF25"/>
      <c r="AG25"/>
      <c r="AH25"/>
    </row>
    <row r="26" spans="2:34" x14ac:dyDescent="0.25">
      <c r="B26" s="7" t="s">
        <v>96</v>
      </c>
      <c r="C26" s="8" t="e">
        <f>#REF!*$M$95</f>
        <v>#REF!</v>
      </c>
      <c r="D26" s="16" t="e">
        <f>C26/#REF!</f>
        <v>#REF!</v>
      </c>
      <c r="E26" s="8" t="e">
        <f>#REF!*$M$95</f>
        <v>#REF!</v>
      </c>
      <c r="F26" s="16" t="e">
        <f>E26/#REF!</f>
        <v>#REF!</v>
      </c>
      <c r="G26" s="8" t="e">
        <f>#REF!*$M$95</f>
        <v>#REF!</v>
      </c>
      <c r="H26" s="16" t="e">
        <f>G26/#REF!</f>
        <v>#REF!</v>
      </c>
      <c r="I26" s="8" t="e">
        <f>#REF!*$M$95</f>
        <v>#REF!</v>
      </c>
      <c r="J26" s="16" t="e">
        <f>I26/#REF!</f>
        <v>#REF!</v>
      </c>
      <c r="K26" s="8" t="e">
        <f>#REF!*$M$95</f>
        <v>#REF!</v>
      </c>
      <c r="L26" s="16" t="e">
        <f>K26/#REF!</f>
        <v>#REF!</v>
      </c>
      <c r="M26" s="8" t="e">
        <f>#REF!*$M$95</f>
        <v>#REF!</v>
      </c>
      <c r="N26" s="16" t="e">
        <f>M26/#REF!</f>
        <v>#REF!</v>
      </c>
      <c r="O26" s="8" t="e">
        <f>#REF!*$M$99</f>
        <v>#REF!</v>
      </c>
      <c r="P26" s="16" t="e">
        <f>O26/#REF!</f>
        <v>#REF!</v>
      </c>
      <c r="Q26" s="8" t="e">
        <f>#REF!*$M$99</f>
        <v>#REF!</v>
      </c>
      <c r="R26" s="16" t="e">
        <f>Q26/#REF!</f>
        <v>#REF!</v>
      </c>
      <c r="S26" s="8" t="e">
        <f>#REF!*$M$99</f>
        <v>#REF!</v>
      </c>
      <c r="T26" s="16" t="e">
        <f>S26/#REF!</f>
        <v>#REF!</v>
      </c>
      <c r="U26" s="8" t="e">
        <f>#REF!*$M$99</f>
        <v>#REF!</v>
      </c>
      <c r="V26" s="16" t="e">
        <f>U26/#REF!</f>
        <v>#REF!</v>
      </c>
      <c r="W26" s="8" t="e">
        <f>#REF!*$M$99</f>
        <v>#REF!</v>
      </c>
      <c r="X26" s="16" t="e">
        <f>W26/#REF!</f>
        <v>#REF!</v>
      </c>
      <c r="Y26" s="8" t="e">
        <f>#REF!*$M$99</f>
        <v>#REF!</v>
      </c>
      <c r="Z26" s="16" t="e">
        <f>Y26/#REF!</f>
        <v>#REF!</v>
      </c>
      <c r="AA26" s="8" t="e">
        <f>C26+E26+G26+I26+K26+M26+O26+Q26+S26+U26+W26+Y26</f>
        <v>#REF!</v>
      </c>
      <c r="AB26" s="15" t="e">
        <f>AA26/#REF!</f>
        <v>#REF!</v>
      </c>
      <c r="AE26"/>
      <c r="AF26"/>
      <c r="AG26"/>
      <c r="AH26"/>
    </row>
    <row r="27" spans="2:34" ht="16.5" thickBot="1" x14ac:dyDescent="0.3">
      <c r="B27" s="7" t="s">
        <v>48</v>
      </c>
      <c r="C27" s="8" t="e">
        <f>#REF!*$M$95</f>
        <v>#REF!</v>
      </c>
      <c r="D27" s="16" t="e">
        <f>C27/#REF!</f>
        <v>#REF!</v>
      </c>
      <c r="E27" s="8" t="e">
        <f>#REF!*$M$95</f>
        <v>#REF!</v>
      </c>
      <c r="F27" s="16" t="e">
        <f>E27/#REF!</f>
        <v>#REF!</v>
      </c>
      <c r="G27" s="8" t="e">
        <f>#REF!*$M$95</f>
        <v>#REF!</v>
      </c>
      <c r="H27" s="16" t="e">
        <f>G27/#REF!</f>
        <v>#REF!</v>
      </c>
      <c r="I27" s="8" t="e">
        <f>#REF!*$M$95</f>
        <v>#REF!</v>
      </c>
      <c r="J27" s="16" t="e">
        <f>I27/#REF!</f>
        <v>#REF!</v>
      </c>
      <c r="K27" s="8" t="e">
        <f>#REF!*$M$95</f>
        <v>#REF!</v>
      </c>
      <c r="L27" s="16" t="e">
        <f>K27/#REF!</f>
        <v>#REF!</v>
      </c>
      <c r="M27" s="8" t="e">
        <f>#REF!*$M$95</f>
        <v>#REF!</v>
      </c>
      <c r="N27" s="16" t="e">
        <f>M27/#REF!</f>
        <v>#REF!</v>
      </c>
      <c r="O27" s="8" t="e">
        <f>#REF!*$M$100</f>
        <v>#REF!</v>
      </c>
      <c r="P27" s="16" t="e">
        <f>O27/#REF!</f>
        <v>#REF!</v>
      </c>
      <c r="Q27" s="8" t="e">
        <f>#REF!*$M$100</f>
        <v>#REF!</v>
      </c>
      <c r="R27" s="16" t="e">
        <f>Q27/#REF!</f>
        <v>#REF!</v>
      </c>
      <c r="S27" s="8" t="e">
        <f>#REF!*$M$100</f>
        <v>#REF!</v>
      </c>
      <c r="T27" s="16" t="e">
        <f>S27/#REF!</f>
        <v>#REF!</v>
      </c>
      <c r="U27" s="8" t="e">
        <f>#REF!*$M$100</f>
        <v>#REF!</v>
      </c>
      <c r="V27" s="16" t="e">
        <f>U27/#REF!</f>
        <v>#REF!</v>
      </c>
      <c r="W27" s="8" t="e">
        <f>#REF!*$M$100</f>
        <v>#REF!</v>
      </c>
      <c r="X27" s="16" t="e">
        <f>W27/#REF!</f>
        <v>#REF!</v>
      </c>
      <c r="Y27" s="8" t="e">
        <f>#REF!*$M$100</f>
        <v>#REF!</v>
      </c>
      <c r="Z27" s="16" t="e">
        <f>Y27/#REF!</f>
        <v>#REF!</v>
      </c>
      <c r="AA27" s="8" t="e">
        <f>C27+E27+G27+I27+K27+M27+O27+Q27+S27+U27+W27+Y27</f>
        <v>#REF!</v>
      </c>
      <c r="AB27" s="15" t="e">
        <f>AA27/#REF!</f>
        <v>#REF!</v>
      </c>
      <c r="AE27"/>
      <c r="AF27"/>
      <c r="AG27"/>
      <c r="AH27"/>
    </row>
    <row r="28" spans="2:34" ht="20.25" thickTop="1" thickBot="1" x14ac:dyDescent="0.35">
      <c r="B28" s="97" t="s">
        <v>50</v>
      </c>
      <c r="C28" s="12" t="e">
        <f>SUM(C12:C27)</f>
        <v>#REF!</v>
      </c>
      <c r="D28" s="17" t="e">
        <f>C28/#REF!</f>
        <v>#REF!</v>
      </c>
      <c r="E28" s="12" t="e">
        <f>SUM(E12:E27)</f>
        <v>#REF!</v>
      </c>
      <c r="F28" s="17" t="e">
        <f>E28/#REF!</f>
        <v>#REF!</v>
      </c>
      <c r="G28" s="12" t="e">
        <f>SUM(G12:G27)</f>
        <v>#REF!</v>
      </c>
      <c r="H28" s="17" t="e">
        <f>G28/#REF!</f>
        <v>#REF!</v>
      </c>
      <c r="I28" s="12" t="e">
        <f>SUM(I12:I27)</f>
        <v>#REF!</v>
      </c>
      <c r="J28" s="17" t="e">
        <f>I28/#REF!</f>
        <v>#REF!</v>
      </c>
      <c r="K28" s="12" t="e">
        <f>SUM(K12:K27)</f>
        <v>#REF!</v>
      </c>
      <c r="L28" s="17" t="e">
        <f>K28/#REF!</f>
        <v>#REF!</v>
      </c>
      <c r="M28" s="12" t="e">
        <f>SUM(M12:M27)</f>
        <v>#REF!</v>
      </c>
      <c r="N28" s="17" t="e">
        <f>M28/#REF!</f>
        <v>#REF!</v>
      </c>
      <c r="O28" s="12" t="e">
        <f>SUM(O12:O27)</f>
        <v>#REF!</v>
      </c>
      <c r="P28" s="17" t="e">
        <f>O28/#REF!</f>
        <v>#REF!</v>
      </c>
      <c r="Q28" s="12" t="e">
        <f>SUM(Q12:Q27)</f>
        <v>#REF!</v>
      </c>
      <c r="R28" s="17" t="e">
        <f>Q28/#REF!</f>
        <v>#REF!</v>
      </c>
      <c r="S28" s="12" t="e">
        <f>SUM(S12:S27)</f>
        <v>#REF!</v>
      </c>
      <c r="T28" s="17" t="e">
        <f>S28/#REF!</f>
        <v>#REF!</v>
      </c>
      <c r="U28" s="12" t="e">
        <f>SUM(U12:U27)</f>
        <v>#REF!</v>
      </c>
      <c r="V28" s="17" t="e">
        <f>U28/#REF!</f>
        <v>#REF!</v>
      </c>
      <c r="W28" s="12" t="e">
        <f>SUM(W12:W27)</f>
        <v>#REF!</v>
      </c>
      <c r="X28" s="17" t="e">
        <f>W28/#REF!</f>
        <v>#REF!</v>
      </c>
      <c r="Y28" s="12" t="e">
        <f>SUM(Y12:Y27)</f>
        <v>#REF!</v>
      </c>
      <c r="Z28" s="17" t="e">
        <f>Y28/#REF!</f>
        <v>#REF!</v>
      </c>
      <c r="AA28" s="12" t="e">
        <f>SUM(AA12:AA27)</f>
        <v>#REF!</v>
      </c>
      <c r="AB28" s="18" t="e">
        <f>AA28/#REF!</f>
        <v>#REF!</v>
      </c>
      <c r="AC28" s="1"/>
      <c r="AE28"/>
      <c r="AF28"/>
      <c r="AG28"/>
      <c r="AH28"/>
    </row>
    <row r="29" spans="2:34" ht="19.5" thickBot="1" x14ac:dyDescent="0.35">
      <c r="B29" s="69" t="s">
        <v>51</v>
      </c>
      <c r="D29" s="19"/>
      <c r="F29" s="19"/>
      <c r="H29" s="19"/>
      <c r="J29" s="19"/>
      <c r="L29" s="19"/>
      <c r="N29" s="19"/>
      <c r="P29" s="19"/>
      <c r="R29" s="19"/>
      <c r="T29" s="19"/>
      <c r="V29" s="19"/>
      <c r="X29" s="19"/>
      <c r="Z29" s="19"/>
      <c r="AA29" s="11"/>
      <c r="AB29" s="15">
        <v>1</v>
      </c>
      <c r="AE29"/>
      <c r="AF29"/>
      <c r="AG29"/>
      <c r="AH29"/>
    </row>
    <row r="30" spans="2:34" x14ac:dyDescent="0.25">
      <c r="B30" s="3" t="s">
        <v>90</v>
      </c>
      <c r="C30" s="4" t="e">
        <f>#REF!*$S$93</f>
        <v>#REF!</v>
      </c>
      <c r="D30" s="14" t="e">
        <f>C30/#REF!</f>
        <v>#REF!</v>
      </c>
      <c r="E30" s="4" t="e">
        <f>#REF!*$S$93</f>
        <v>#REF!</v>
      </c>
      <c r="F30" s="14" t="e">
        <f>E30/#REF!</f>
        <v>#REF!</v>
      </c>
      <c r="G30" s="4" t="e">
        <f>#REF!*$S$93</f>
        <v>#REF!</v>
      </c>
      <c r="H30" s="14" t="e">
        <f>G30/#REF!</f>
        <v>#REF!</v>
      </c>
      <c r="I30" s="4" t="e">
        <f>#REF!*$S$93</f>
        <v>#REF!</v>
      </c>
      <c r="J30" s="14" t="e">
        <f>I30/#REF!</f>
        <v>#REF!</v>
      </c>
      <c r="K30" s="4" t="e">
        <f>#REF!*$S$93</f>
        <v>#REF!</v>
      </c>
      <c r="L30" s="14" t="e">
        <f>K30/#REF!</f>
        <v>#REF!</v>
      </c>
      <c r="M30" s="4" t="e">
        <f>#REF!*$S$93</f>
        <v>#REF!</v>
      </c>
      <c r="N30" s="14" t="e">
        <f>M30/#REF!</f>
        <v>#REF!</v>
      </c>
      <c r="O30" s="4" t="e">
        <f>#REF!*$S$93</f>
        <v>#REF!</v>
      </c>
      <c r="P30" s="14" t="e">
        <f>O30/#REF!</f>
        <v>#REF!</v>
      </c>
      <c r="Q30" s="4" t="e">
        <f>#REF!*$S$93</f>
        <v>#REF!</v>
      </c>
      <c r="R30" s="14" t="e">
        <f>Q30/#REF!</f>
        <v>#REF!</v>
      </c>
      <c r="S30" s="4" t="e">
        <f>#REF!*$S$93</f>
        <v>#REF!</v>
      </c>
      <c r="T30" s="14" t="e">
        <f>S30/#REF!</f>
        <v>#REF!</v>
      </c>
      <c r="U30" s="4" t="e">
        <f>#REF!*$S$93</f>
        <v>#REF!</v>
      </c>
      <c r="V30" s="14" t="e">
        <f>U30/#REF!</f>
        <v>#REF!</v>
      </c>
      <c r="W30" s="4" t="e">
        <f>#REF!*$S$93</f>
        <v>#REF!</v>
      </c>
      <c r="X30" s="14" t="e">
        <f>W30/#REF!</f>
        <v>#REF!</v>
      </c>
      <c r="Y30" s="4" t="e">
        <f>#REF!*$S$93</f>
        <v>#REF!</v>
      </c>
      <c r="Z30" s="14" t="e">
        <f>Y30/#REF!</f>
        <v>#REF!</v>
      </c>
      <c r="AA30" s="4" t="e">
        <f>C30+E30+G30+I30+K30+M30+O30+Q30+S30+U30+W30+Y30</f>
        <v>#REF!</v>
      </c>
      <c r="AB30" s="21" t="e">
        <f>AA30/#REF!</f>
        <v>#REF!</v>
      </c>
      <c r="AE30"/>
      <c r="AF30"/>
      <c r="AG30"/>
      <c r="AH30"/>
    </row>
    <row r="31" spans="2:34" x14ac:dyDescent="0.25">
      <c r="B31" s="7" t="s">
        <v>89</v>
      </c>
      <c r="C31" s="8" t="e">
        <f>#REF!*$S$94</f>
        <v>#REF!</v>
      </c>
      <c r="D31" s="16" t="e">
        <f>C31/#REF!</f>
        <v>#REF!</v>
      </c>
      <c r="E31" s="8" t="e">
        <f>#REF!*$S$94</f>
        <v>#REF!</v>
      </c>
      <c r="F31" s="16" t="e">
        <f>E31/#REF!</f>
        <v>#REF!</v>
      </c>
      <c r="G31" s="8" t="e">
        <f>#REF!*$S$94</f>
        <v>#REF!</v>
      </c>
      <c r="H31" s="16" t="e">
        <f>G31/#REF!</f>
        <v>#REF!</v>
      </c>
      <c r="I31" s="8" t="e">
        <f>#REF!*$S$94</f>
        <v>#REF!</v>
      </c>
      <c r="J31" s="16" t="e">
        <f>I31/#REF!</f>
        <v>#REF!</v>
      </c>
      <c r="K31" s="8" t="e">
        <f>#REF!*$S$94</f>
        <v>#REF!</v>
      </c>
      <c r="L31" s="16" t="e">
        <f>K31/#REF!</f>
        <v>#REF!</v>
      </c>
      <c r="M31" s="8" t="e">
        <f>#REF!*$S$94</f>
        <v>#REF!</v>
      </c>
      <c r="N31" s="16" t="e">
        <f>M31/#REF!</f>
        <v>#REF!</v>
      </c>
      <c r="O31" s="8" t="e">
        <f>#REF!*$S$94</f>
        <v>#REF!</v>
      </c>
      <c r="P31" s="16" t="e">
        <f>O31/#REF!</f>
        <v>#REF!</v>
      </c>
      <c r="Q31" s="8" t="e">
        <f>#REF!*$S$94</f>
        <v>#REF!</v>
      </c>
      <c r="R31" s="16" t="e">
        <f>Q31/#REF!</f>
        <v>#REF!</v>
      </c>
      <c r="S31" s="8" t="e">
        <f>#REF!*$S$94</f>
        <v>#REF!</v>
      </c>
      <c r="T31" s="16" t="e">
        <f>S31/#REF!</f>
        <v>#REF!</v>
      </c>
      <c r="U31" s="8" t="e">
        <f>#REF!*$S$94</f>
        <v>#REF!</v>
      </c>
      <c r="V31" s="16" t="e">
        <f>U31/#REF!</f>
        <v>#REF!</v>
      </c>
      <c r="W31" s="8" t="e">
        <f>#REF!*$S$94</f>
        <v>#REF!</v>
      </c>
      <c r="X31" s="16" t="e">
        <f>W31/#REF!</f>
        <v>#REF!</v>
      </c>
      <c r="Y31" s="8" t="e">
        <f>#REF!*$S$94</f>
        <v>#REF!</v>
      </c>
      <c r="Z31" s="16" t="e">
        <f>Y31/#REF!</f>
        <v>#REF!</v>
      </c>
      <c r="AA31" s="8" t="e">
        <f>C31+E31+G31+I31+K31+M31+O31+Q31+S31+U31+W31+Y31</f>
        <v>#REF!</v>
      </c>
      <c r="AB31" s="15" t="e">
        <f>AA31/#REF!</f>
        <v>#REF!</v>
      </c>
      <c r="AE31"/>
      <c r="AF31"/>
      <c r="AG31"/>
      <c r="AH31"/>
    </row>
    <row r="32" spans="2:34" ht="16.5" thickBot="1" x14ac:dyDescent="0.3">
      <c r="B32" s="7" t="s">
        <v>91</v>
      </c>
      <c r="C32" s="8" t="e">
        <f>#REF!*$S$95</f>
        <v>#REF!</v>
      </c>
      <c r="D32" s="16" t="e">
        <f>C32/#REF!</f>
        <v>#REF!</v>
      </c>
      <c r="E32" s="8" t="e">
        <f>#REF!*$S$95</f>
        <v>#REF!</v>
      </c>
      <c r="F32" s="16" t="e">
        <f>E32/#REF!</f>
        <v>#REF!</v>
      </c>
      <c r="G32" s="8" t="e">
        <f>#REF!*$S$95</f>
        <v>#REF!</v>
      </c>
      <c r="H32" s="16" t="e">
        <f>G32/#REF!</f>
        <v>#REF!</v>
      </c>
      <c r="I32" s="8" t="e">
        <f>#REF!*$S$95</f>
        <v>#REF!</v>
      </c>
      <c r="J32" s="16" t="e">
        <f>I32/#REF!</f>
        <v>#REF!</v>
      </c>
      <c r="K32" s="8" t="e">
        <f>#REF!*$S$95</f>
        <v>#REF!</v>
      </c>
      <c r="L32" s="16" t="e">
        <f>K32/#REF!</f>
        <v>#REF!</v>
      </c>
      <c r="M32" s="8" t="e">
        <f>#REF!*$S$95</f>
        <v>#REF!</v>
      </c>
      <c r="N32" s="16" t="e">
        <f>M32/#REF!</f>
        <v>#REF!</v>
      </c>
      <c r="O32" s="8" t="e">
        <f>#REF!*$S$95</f>
        <v>#REF!</v>
      </c>
      <c r="P32" s="16" t="e">
        <f>O32/#REF!</f>
        <v>#REF!</v>
      </c>
      <c r="Q32" s="8" t="e">
        <f>#REF!*$S$95</f>
        <v>#REF!</v>
      </c>
      <c r="R32" s="16" t="e">
        <f>Q32/#REF!</f>
        <v>#REF!</v>
      </c>
      <c r="S32" s="8" t="e">
        <f>#REF!*$S$95</f>
        <v>#REF!</v>
      </c>
      <c r="T32" s="16" t="e">
        <f>S32/#REF!</f>
        <v>#REF!</v>
      </c>
      <c r="U32" s="8" t="e">
        <f>#REF!*$S$95</f>
        <v>#REF!</v>
      </c>
      <c r="V32" s="16" t="e">
        <f>U32/#REF!</f>
        <v>#REF!</v>
      </c>
      <c r="W32" s="8" t="e">
        <f>#REF!*$S$95</f>
        <v>#REF!</v>
      </c>
      <c r="X32" s="16" t="e">
        <f>W32/#REF!</f>
        <v>#REF!</v>
      </c>
      <c r="Y32" s="8" t="e">
        <f>#REF!*$S$95</f>
        <v>#REF!</v>
      </c>
      <c r="Z32" s="16" t="e">
        <f>Y32/#REF!</f>
        <v>#REF!</v>
      </c>
      <c r="AA32" s="8" t="e">
        <f>C32+E32+G32+I32+K32+M32+O32+Q32+S32+U32+W32+Y32</f>
        <v>#REF!</v>
      </c>
      <c r="AB32" s="15" t="e">
        <f>AA32/#REF!</f>
        <v>#REF!</v>
      </c>
      <c r="AE32"/>
      <c r="AF32"/>
      <c r="AG32"/>
      <c r="AH32"/>
    </row>
    <row r="33" spans="2:34" ht="20.25" thickTop="1" thickBot="1" x14ac:dyDescent="0.35">
      <c r="B33" s="68" t="s">
        <v>55</v>
      </c>
      <c r="C33" s="12" t="e">
        <f>SUM(C30:C32)</f>
        <v>#REF!</v>
      </c>
      <c r="D33" s="17" t="e">
        <f>C33/#REF!</f>
        <v>#REF!</v>
      </c>
      <c r="E33" s="12" t="e">
        <f>SUM(E30:E32)</f>
        <v>#REF!</v>
      </c>
      <c r="F33" s="17" t="e">
        <f>E33/#REF!</f>
        <v>#REF!</v>
      </c>
      <c r="G33" s="12" t="e">
        <f>SUM(G30:G32)</f>
        <v>#REF!</v>
      </c>
      <c r="H33" s="17" t="e">
        <f>G33/#REF!</f>
        <v>#REF!</v>
      </c>
      <c r="I33" s="12" t="e">
        <f>SUM(I30:I32)</f>
        <v>#REF!</v>
      </c>
      <c r="J33" s="17" t="e">
        <f>I33/#REF!</f>
        <v>#REF!</v>
      </c>
      <c r="K33" s="12" t="e">
        <f>SUM(K30:K32)</f>
        <v>#REF!</v>
      </c>
      <c r="L33" s="17" t="e">
        <f>K33/#REF!</f>
        <v>#REF!</v>
      </c>
      <c r="M33" s="12" t="e">
        <f>SUM(M30:M32)</f>
        <v>#REF!</v>
      </c>
      <c r="N33" s="17" t="e">
        <f>M33/#REF!</f>
        <v>#REF!</v>
      </c>
      <c r="O33" s="12" t="e">
        <f>SUM(O30:O32)</f>
        <v>#REF!</v>
      </c>
      <c r="P33" s="17" t="e">
        <f>O33/#REF!</f>
        <v>#REF!</v>
      </c>
      <c r="Q33" s="12" t="e">
        <f>SUM(Q30:Q32)</f>
        <v>#REF!</v>
      </c>
      <c r="R33" s="17" t="e">
        <f>Q33/#REF!</f>
        <v>#REF!</v>
      </c>
      <c r="S33" s="12" t="e">
        <f>SUM(S30:S32)</f>
        <v>#REF!</v>
      </c>
      <c r="T33" s="17" t="e">
        <f>S33/#REF!</f>
        <v>#REF!</v>
      </c>
      <c r="U33" s="12" t="e">
        <f>SUM(U30:U32)</f>
        <v>#REF!</v>
      </c>
      <c r="V33" s="17" t="e">
        <f>U33/#REF!</f>
        <v>#REF!</v>
      </c>
      <c r="W33" s="12" t="e">
        <f>SUM(W30:W32)</f>
        <v>#REF!</v>
      </c>
      <c r="X33" s="17" t="e">
        <f>W33/#REF!</f>
        <v>#REF!</v>
      </c>
      <c r="Y33" s="12" t="e">
        <f>SUM(Y30:Y32)</f>
        <v>#REF!</v>
      </c>
      <c r="Z33" s="17" t="e">
        <f>Y33/#REF!</f>
        <v>#REF!</v>
      </c>
      <c r="AA33" s="12" t="e">
        <f>SUM(AA30:AA32)</f>
        <v>#REF!</v>
      </c>
      <c r="AB33" s="22" t="e">
        <f>AA33/#REF!</f>
        <v>#REF!</v>
      </c>
      <c r="AC33" s="1"/>
      <c r="AE33"/>
      <c r="AF33"/>
      <c r="AG33"/>
      <c r="AH33"/>
    </row>
    <row r="34" spans="2:34" ht="19.5" thickBot="1" x14ac:dyDescent="0.35">
      <c r="B34" s="70" t="s">
        <v>56</v>
      </c>
      <c r="C34" s="23">
        <v>0</v>
      </c>
      <c r="D34" s="24" t="e">
        <f>C34/#REF!</f>
        <v>#REF!</v>
      </c>
      <c r="E34" s="23">
        <v>0</v>
      </c>
      <c r="F34" s="24" t="e">
        <f>E34/#REF!</f>
        <v>#REF!</v>
      </c>
      <c r="G34" s="23">
        <v>0</v>
      </c>
      <c r="H34" s="24" t="e">
        <f>G34/#REF!</f>
        <v>#REF!</v>
      </c>
      <c r="I34" s="23">
        <v>0</v>
      </c>
      <c r="J34" s="24" t="e">
        <f>I34/#REF!</f>
        <v>#REF!</v>
      </c>
      <c r="K34" s="23">
        <v>0</v>
      </c>
      <c r="L34" s="24" t="e">
        <f>K34/#REF!</f>
        <v>#REF!</v>
      </c>
      <c r="M34" s="23">
        <v>0</v>
      </c>
      <c r="N34" s="24" t="e">
        <f>M34/#REF!</f>
        <v>#REF!</v>
      </c>
      <c r="O34" s="23">
        <v>0</v>
      </c>
      <c r="P34" s="24" t="e">
        <f>O34/#REF!</f>
        <v>#REF!</v>
      </c>
      <c r="Q34" s="23">
        <v>0</v>
      </c>
      <c r="R34" s="24" t="e">
        <f>Q34/#REF!</f>
        <v>#REF!</v>
      </c>
      <c r="S34" s="23">
        <v>0</v>
      </c>
      <c r="T34" s="24" t="e">
        <f>S34/#REF!</f>
        <v>#REF!</v>
      </c>
      <c r="U34" s="23">
        <v>0</v>
      </c>
      <c r="V34" s="24" t="e">
        <f>U34/#REF!</f>
        <v>#REF!</v>
      </c>
      <c r="W34" s="23">
        <v>0</v>
      </c>
      <c r="X34" s="24" t="e">
        <f>W34/#REF!</f>
        <v>#REF!</v>
      </c>
      <c r="Y34" s="23">
        <v>0</v>
      </c>
      <c r="Z34" s="24" t="e">
        <f>Y34/#REF!</f>
        <v>#REF!</v>
      </c>
      <c r="AA34" s="23">
        <v>0</v>
      </c>
      <c r="AB34" s="25" t="e">
        <f>AA34/#REF!</f>
        <v>#REF!</v>
      </c>
      <c r="AC34" s="1"/>
      <c r="AE34"/>
      <c r="AF34"/>
      <c r="AG34"/>
      <c r="AH34"/>
    </row>
    <row r="35" spans="2:34" ht="19.5" thickBot="1" x14ac:dyDescent="0.35">
      <c r="B35" s="70" t="s">
        <v>57</v>
      </c>
      <c r="C35" s="78" t="e">
        <f>C10+#REF!+C28+C33+C34</f>
        <v>#REF!</v>
      </c>
      <c r="D35" s="79" t="e">
        <f>C35/#REF!</f>
        <v>#REF!</v>
      </c>
      <c r="E35" s="78" t="e">
        <f>E10+#REF!+E28+E33+E34</f>
        <v>#REF!</v>
      </c>
      <c r="F35" s="79" t="e">
        <f>E35/#REF!</f>
        <v>#REF!</v>
      </c>
      <c r="G35" s="78" t="e">
        <f>G10+#REF!+G28+G33+G34</f>
        <v>#REF!</v>
      </c>
      <c r="H35" s="80" t="e">
        <f>G35/#REF!</f>
        <v>#REF!</v>
      </c>
      <c r="I35" s="78" t="e">
        <f>I10+#REF!+I28+I33+I34</f>
        <v>#REF!</v>
      </c>
      <c r="J35" s="79" t="e">
        <f>I35/#REF!</f>
        <v>#REF!</v>
      </c>
      <c r="K35" s="78" t="e">
        <f>K10+#REF!+K28+K33+K34</f>
        <v>#REF!</v>
      </c>
      <c r="L35" s="79" t="e">
        <f>K35/#REF!</f>
        <v>#REF!</v>
      </c>
      <c r="M35" s="78" t="e">
        <f>M10+#REF!+M28+M33+M34</f>
        <v>#REF!</v>
      </c>
      <c r="N35" s="79" t="e">
        <f>M35/#REF!</f>
        <v>#REF!</v>
      </c>
      <c r="O35" s="78" t="e">
        <f>O10+#REF!+O28+O33+O34</f>
        <v>#REF!</v>
      </c>
      <c r="P35" s="79" t="e">
        <f>O35/#REF!</f>
        <v>#REF!</v>
      </c>
      <c r="Q35" s="78" t="e">
        <f>Q10+#REF!+Q28+Q33+Q34</f>
        <v>#REF!</v>
      </c>
      <c r="R35" s="79" t="e">
        <f>Q35/#REF!</f>
        <v>#REF!</v>
      </c>
      <c r="S35" s="78" t="e">
        <f>S10+#REF!+S28+S33+S34</f>
        <v>#REF!</v>
      </c>
      <c r="T35" s="79" t="e">
        <f>S35/#REF!</f>
        <v>#REF!</v>
      </c>
      <c r="U35" s="78" t="e">
        <f>U10+#REF!+U28+U33+U34</f>
        <v>#REF!</v>
      </c>
      <c r="V35" s="79" t="e">
        <f>U35/#REF!</f>
        <v>#REF!</v>
      </c>
      <c r="W35" s="78" t="e">
        <f>W10+#REF!+W28+W33+W34</f>
        <v>#REF!</v>
      </c>
      <c r="X35" s="79" t="e">
        <f>W35/#REF!</f>
        <v>#REF!</v>
      </c>
      <c r="Y35" s="78" t="e">
        <f>Y10+#REF!+Y28+Y33+Y34</f>
        <v>#REF!</v>
      </c>
      <c r="Z35" s="79" t="e">
        <f>Y35/#REF!</f>
        <v>#REF!</v>
      </c>
      <c r="AA35" s="78" t="e">
        <f>SUM(AA10+#REF!+AA28+AA33+AA34)</f>
        <v>#REF!</v>
      </c>
      <c r="AB35" s="81" t="e">
        <f>AA35/#REF!</f>
        <v>#REF!</v>
      </c>
      <c r="AC35" s="1"/>
      <c r="AE35"/>
      <c r="AF35"/>
      <c r="AG35"/>
      <c r="AH35"/>
    </row>
    <row r="36" spans="2:34" x14ac:dyDescent="0.25">
      <c r="AE36"/>
      <c r="AF36"/>
      <c r="AG36"/>
      <c r="AH36"/>
    </row>
    <row r="37" spans="2:34" x14ac:dyDescent="0.25">
      <c r="T37" s="1"/>
      <c r="AE37"/>
      <c r="AF37"/>
      <c r="AG37"/>
      <c r="AH37"/>
    </row>
    <row r="75" spans="2:250" ht="16.5" thickBot="1" x14ac:dyDescent="0.3"/>
    <row r="76" spans="2:250" ht="19.5" thickBot="1" x14ac:dyDescent="0.35">
      <c r="B76" s="51" t="s">
        <v>63</v>
      </c>
      <c r="C76" s="35"/>
      <c r="D76" s="93" t="s">
        <v>64</v>
      </c>
      <c r="E76" s="36"/>
      <c r="F76" s="36"/>
      <c r="G76" s="36"/>
      <c r="H76" s="36"/>
      <c r="I76" s="37"/>
      <c r="J76" s="38" t="e">
        <f>ASSUMPTIONS!#REF!</f>
        <v>#REF!</v>
      </c>
    </row>
    <row r="77" spans="2:250" ht="19.5" thickBot="1" x14ac:dyDescent="0.35">
      <c r="B77" s="39"/>
      <c r="C77" s="28" t="e">
        <f>#REF!</f>
        <v>#REF!</v>
      </c>
      <c r="D77" s="28"/>
      <c r="E77" s="28" t="e">
        <f>#REF!</f>
        <v>#REF!</v>
      </c>
      <c r="F77" s="28"/>
      <c r="G77" s="28" t="e">
        <f>#REF!</f>
        <v>#REF!</v>
      </c>
      <c r="H77" s="28"/>
      <c r="I77" s="28" t="e">
        <f>#REF!</f>
        <v>#REF!</v>
      </c>
      <c r="J77" s="28"/>
      <c r="K77" s="28" t="e">
        <f>#REF!</f>
        <v>#REF!</v>
      </c>
      <c r="L77" s="28"/>
      <c r="M77" s="28" t="e">
        <f>#REF!</f>
        <v>#REF!</v>
      </c>
      <c r="N77" s="28"/>
      <c r="O77" s="28" t="e">
        <f>#REF!</f>
        <v>#REF!</v>
      </c>
      <c r="P77" s="28"/>
      <c r="Q77" s="28" t="e">
        <f>#REF!</f>
        <v>#REF!</v>
      </c>
      <c r="R77" s="28"/>
      <c r="S77" s="28" t="e">
        <f>#REF!</f>
        <v>#REF!</v>
      </c>
      <c r="T77" s="28"/>
      <c r="U77" s="28" t="e">
        <f>#REF!</f>
        <v>#REF!</v>
      </c>
      <c r="V77" s="28"/>
      <c r="W77" s="28" t="e">
        <f>#REF!</f>
        <v>#REF!</v>
      </c>
      <c r="X77" s="28"/>
      <c r="Y77" s="28" t="e">
        <f>#REF!</f>
        <v>#REF!</v>
      </c>
    </row>
    <row r="78" spans="2:250" x14ac:dyDescent="0.25">
      <c r="B78" s="59" t="s">
        <v>65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10"/>
    </row>
    <row r="79" spans="2:250" x14ac:dyDescent="0.25">
      <c r="B79" s="40" t="s">
        <v>120</v>
      </c>
      <c r="C79" s="16">
        <f>ASSUMPTIONS!C45</f>
        <v>0</v>
      </c>
      <c r="D79" s="16"/>
      <c r="E79" s="16" t="e">
        <f>C79*$F$101</f>
        <v>#REF!</v>
      </c>
      <c r="F79" s="16"/>
      <c r="G79" s="16" t="e">
        <f>E79*$F$101</f>
        <v>#REF!</v>
      </c>
      <c r="H79" s="16"/>
      <c r="I79" s="16" t="e">
        <f>G79*$F$101</f>
        <v>#REF!</v>
      </c>
      <c r="J79" s="16"/>
      <c r="K79" s="16" t="e">
        <f>I79*$F$101</f>
        <v>#REF!</v>
      </c>
      <c r="L79" s="16"/>
      <c r="M79" s="16" t="e">
        <f>K79*$F$101</f>
        <v>#REF!</v>
      </c>
      <c r="N79" s="16"/>
      <c r="O79" s="16" t="e">
        <f>M79*$F$101</f>
        <v>#REF!</v>
      </c>
      <c r="P79" s="16"/>
      <c r="Q79" s="16" t="e">
        <f>O79*$F$101</f>
        <v>#REF!</v>
      </c>
      <c r="R79" s="16"/>
      <c r="S79" s="16" t="e">
        <f>Q79*$F$101</f>
        <v>#REF!</v>
      </c>
      <c r="T79" s="16"/>
      <c r="U79" s="16" t="e">
        <f>S79*$F$101</f>
        <v>#REF!</v>
      </c>
      <c r="V79" s="16"/>
      <c r="W79" s="16" t="e">
        <f>U79*$F$101</f>
        <v>#REF!</v>
      </c>
      <c r="X79" s="16"/>
      <c r="Y79" s="15" t="e">
        <f>W79*$F$101</f>
        <v>#REF!</v>
      </c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</row>
    <row r="80" spans="2:250" x14ac:dyDescent="0.25">
      <c r="B80" s="40" t="s">
        <v>121</v>
      </c>
      <c r="C80" s="16" t="e">
        <f>ASSUMPTIONS!#REF!</f>
        <v>#REF!</v>
      </c>
      <c r="D80" s="16"/>
      <c r="E80" s="16" t="e">
        <f>C80*$F$101</f>
        <v>#REF!</v>
      </c>
      <c r="F80" s="16"/>
      <c r="G80" s="16" t="e">
        <f>E80*$F$101</f>
        <v>#REF!</v>
      </c>
      <c r="H80" s="16"/>
      <c r="I80" s="16" t="e">
        <f>G80*$F$101</f>
        <v>#REF!</v>
      </c>
      <c r="J80" s="16"/>
      <c r="K80" s="16" t="e">
        <f>I80*$F$101</f>
        <v>#REF!</v>
      </c>
      <c r="L80" s="16"/>
      <c r="M80" s="16" t="e">
        <f>K80*$F$101</f>
        <v>#REF!</v>
      </c>
      <c r="N80" s="16"/>
      <c r="O80" s="16" t="e">
        <f>M80*$F$101</f>
        <v>#REF!</v>
      </c>
      <c r="P80" s="16"/>
      <c r="Q80" s="16" t="e">
        <f>O80*$F$101</f>
        <v>#REF!</v>
      </c>
      <c r="R80" s="16"/>
      <c r="S80" s="16" t="e">
        <f>Q80*$F$101</f>
        <v>#REF!</v>
      </c>
      <c r="T80" s="16"/>
      <c r="U80" s="16" t="e">
        <f>S80*$F$101</f>
        <v>#REF!</v>
      </c>
      <c r="V80" s="16"/>
      <c r="W80" s="16" t="e">
        <f>U80*$F$101</f>
        <v>#REF!</v>
      </c>
      <c r="X80" s="16"/>
      <c r="Y80" s="15" t="e">
        <f>W80*$F$101</f>
        <v>#REF!</v>
      </c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</row>
    <row r="81" spans="2:250" x14ac:dyDescent="0.25">
      <c r="B81" s="40" t="s">
        <v>66</v>
      </c>
      <c r="C81" s="16" t="e">
        <f>ASSUMPTIONS!#REF!</f>
        <v>#REF!</v>
      </c>
      <c r="D81" s="16"/>
      <c r="E81" s="16" t="e">
        <f>C81*$F$101</f>
        <v>#REF!</v>
      </c>
      <c r="F81" s="16"/>
      <c r="G81" s="16" t="e">
        <f>E81*$F$101</f>
        <v>#REF!</v>
      </c>
      <c r="H81" s="16"/>
      <c r="I81" s="16" t="e">
        <f>G81*$F$101</f>
        <v>#REF!</v>
      </c>
      <c r="J81" s="16"/>
      <c r="K81" s="16" t="e">
        <f>I81*$F$101</f>
        <v>#REF!</v>
      </c>
      <c r="L81" s="16"/>
      <c r="M81" s="16" t="e">
        <f>K81*$F$101</f>
        <v>#REF!</v>
      </c>
      <c r="N81" s="16"/>
      <c r="O81" s="16" t="e">
        <f>M81*$F$101</f>
        <v>#REF!</v>
      </c>
      <c r="P81" s="16"/>
      <c r="Q81" s="16" t="e">
        <f>O81*$F$101</f>
        <v>#REF!</v>
      </c>
      <c r="R81" s="16"/>
      <c r="S81" s="16" t="e">
        <f>Q81*$F$101</f>
        <v>#REF!</v>
      </c>
      <c r="T81" s="16"/>
      <c r="U81" s="16" t="e">
        <f>S81*$F$101</f>
        <v>#REF!</v>
      </c>
      <c r="V81" s="16"/>
      <c r="W81" s="16" t="e">
        <f>U81*$F$101</f>
        <v>#REF!</v>
      </c>
      <c r="X81" s="16"/>
      <c r="Y81" s="15" t="e">
        <f>W81*$F$101</f>
        <v>#REF!</v>
      </c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</row>
    <row r="82" spans="2:250" x14ac:dyDescent="0.25">
      <c r="B82" s="40" t="s">
        <v>67</v>
      </c>
      <c r="C82" s="16" t="e">
        <f>ASSUMPTIONS!#REF!</f>
        <v>#REF!</v>
      </c>
      <c r="D82" s="16"/>
      <c r="E82" s="16" t="e">
        <f>C82*$F$101</f>
        <v>#REF!</v>
      </c>
      <c r="F82" s="16"/>
      <c r="G82" s="16" t="e">
        <f>E82*$F$101</f>
        <v>#REF!</v>
      </c>
      <c r="H82" s="16"/>
      <c r="I82" s="16" t="e">
        <f>G82*$F$101</f>
        <v>#REF!</v>
      </c>
      <c r="J82" s="16"/>
      <c r="K82" s="16" t="e">
        <f>I82*$F$101</f>
        <v>#REF!</v>
      </c>
      <c r="L82" s="16"/>
      <c r="M82" s="16" t="e">
        <f>K82*$F$101</f>
        <v>#REF!</v>
      </c>
      <c r="N82" s="16"/>
      <c r="O82" s="16" t="e">
        <f>M82*$F$101</f>
        <v>#REF!</v>
      </c>
      <c r="P82" s="16"/>
      <c r="Q82" s="16" t="e">
        <f>O82*$F$101</f>
        <v>#REF!</v>
      </c>
      <c r="R82" s="16"/>
      <c r="S82" s="16" t="e">
        <f>Q82*$F$101</f>
        <v>#REF!</v>
      </c>
      <c r="T82" s="16"/>
      <c r="U82" s="16" t="e">
        <f>S82*$F$101</f>
        <v>#REF!</v>
      </c>
      <c r="V82" s="16"/>
      <c r="W82" s="16" t="e">
        <f>U82*$F$101</f>
        <v>#REF!</v>
      </c>
      <c r="X82" s="16"/>
      <c r="Y82" s="15" t="e">
        <f>W82*$F$101</f>
        <v>#REF!</v>
      </c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</row>
    <row r="83" spans="2:250" ht="16.5" thickBot="1" x14ac:dyDescent="0.3">
      <c r="B83" s="72" t="s">
        <v>68</v>
      </c>
      <c r="C83" s="144" t="e">
        <f>ASSUMPTIONS!#REF!</f>
        <v>#REF!</v>
      </c>
      <c r="D83" s="41"/>
      <c r="E83" s="41" t="e">
        <f>C83*$F$101</f>
        <v>#REF!</v>
      </c>
      <c r="F83" s="41"/>
      <c r="G83" s="41" t="e">
        <f>E83*$F$101</f>
        <v>#REF!</v>
      </c>
      <c r="H83" s="41"/>
      <c r="I83" s="41" t="e">
        <f>G83*$F$101</f>
        <v>#REF!</v>
      </c>
      <c r="J83" s="41"/>
      <c r="K83" s="41" t="e">
        <f>I83*$F$101</f>
        <v>#REF!</v>
      </c>
      <c r="L83" s="41"/>
      <c r="M83" s="41" t="e">
        <f>K83*$F$101</f>
        <v>#REF!</v>
      </c>
      <c r="N83" s="41"/>
      <c r="O83" s="41" t="e">
        <f>M83*$F$101</f>
        <v>#REF!</v>
      </c>
      <c r="P83" s="41"/>
      <c r="Q83" s="41" t="e">
        <f>O83*$F$101</f>
        <v>#REF!</v>
      </c>
      <c r="R83" s="41"/>
      <c r="S83" s="41" t="e">
        <f>Q83*$F$101</f>
        <v>#REF!</v>
      </c>
      <c r="T83" s="41"/>
      <c r="U83" s="41" t="e">
        <f>S83*$F$101</f>
        <v>#REF!</v>
      </c>
      <c r="V83" s="41"/>
      <c r="W83" s="41" t="e">
        <f>U83*$F$101</f>
        <v>#REF!</v>
      </c>
      <c r="X83" s="41"/>
      <c r="Y83" s="42" t="e">
        <f>W83*$F$101</f>
        <v>#REF!</v>
      </c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</row>
    <row r="84" spans="2:250" ht="16.5" thickBot="1" x14ac:dyDescent="0.3">
      <c r="B84" s="43"/>
      <c r="C84" s="145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</row>
    <row r="85" spans="2:250" x14ac:dyDescent="0.25">
      <c r="B85" s="46" t="s">
        <v>28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6"/>
    </row>
    <row r="86" spans="2:250" x14ac:dyDescent="0.25">
      <c r="B86" s="47" t="s">
        <v>120</v>
      </c>
      <c r="C86" s="8" t="e">
        <f>C79*#REF!</f>
        <v>#REF!</v>
      </c>
      <c r="D86" s="8"/>
      <c r="E86" s="8" t="e">
        <f>E79*#REF!</f>
        <v>#REF!</v>
      </c>
      <c r="F86" s="8"/>
      <c r="G86" s="8" t="e">
        <f>G79*#REF!</f>
        <v>#REF!</v>
      </c>
      <c r="H86" s="8"/>
      <c r="I86" s="8" t="e">
        <f>I79*#REF!</f>
        <v>#REF!</v>
      </c>
      <c r="J86" s="8"/>
      <c r="K86" s="8" t="e">
        <f>K79*#REF!</f>
        <v>#REF!</v>
      </c>
      <c r="L86" s="8"/>
      <c r="M86" s="8" t="e">
        <f>M79*#REF!</f>
        <v>#REF!</v>
      </c>
      <c r="N86" s="8"/>
      <c r="O86" s="8" t="e">
        <f>O79*#REF!</f>
        <v>#REF!</v>
      </c>
      <c r="P86" s="8"/>
      <c r="Q86" s="8" t="e">
        <f>Q79*#REF!</f>
        <v>#REF!</v>
      </c>
      <c r="R86" s="8"/>
      <c r="S86" s="8" t="e">
        <f>S79*#REF!</f>
        <v>#REF!</v>
      </c>
      <c r="T86" s="8"/>
      <c r="U86" s="8" t="e">
        <f>U79*#REF!</f>
        <v>#REF!</v>
      </c>
      <c r="V86" s="8"/>
      <c r="W86" s="8" t="e">
        <f>W79*#REF!</f>
        <v>#REF!</v>
      </c>
      <c r="X86" s="8"/>
      <c r="Y86" s="8" t="e">
        <f>Y79*#REF!</f>
        <v>#REF!</v>
      </c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</row>
    <row r="87" spans="2:250" x14ac:dyDescent="0.25">
      <c r="B87" s="40" t="s">
        <v>121</v>
      </c>
      <c r="C87" s="8" t="e">
        <f>(#REF!+#REF!+#REF!+#REF!)*C80</f>
        <v>#REF!</v>
      </c>
      <c r="D87" s="8"/>
      <c r="E87" s="8" t="e">
        <f>(#REF!+#REF!+#REF!+#REF!)*E80</f>
        <v>#REF!</v>
      </c>
      <c r="F87" s="8"/>
      <c r="G87" s="8" t="e">
        <f>(#REF!+#REF!+#REF!+#REF!)*G80</f>
        <v>#REF!</v>
      </c>
      <c r="H87" s="8"/>
      <c r="I87" s="8" t="e">
        <f>(#REF!+#REF!+#REF!+#REF!)*I80</f>
        <v>#REF!</v>
      </c>
      <c r="J87" s="8"/>
      <c r="K87" s="8" t="e">
        <f>(#REF!+#REF!+#REF!+#REF!)*K80</f>
        <v>#REF!</v>
      </c>
      <c r="L87" s="8"/>
      <c r="M87" s="8" t="e">
        <f>(#REF!+#REF!+#REF!+#REF!)*M80</f>
        <v>#REF!</v>
      </c>
      <c r="N87" s="8"/>
      <c r="O87" s="8" t="e">
        <f>(#REF!+#REF!+#REF!+#REF!)*O80</f>
        <v>#REF!</v>
      </c>
      <c r="P87" s="8"/>
      <c r="Q87" s="8" t="e">
        <f>(#REF!+#REF!+#REF!+#REF!)*Q80</f>
        <v>#REF!</v>
      </c>
      <c r="R87" s="8"/>
      <c r="S87" s="8" t="e">
        <f>(#REF!+#REF!+#REF!+#REF!)*S80</f>
        <v>#REF!</v>
      </c>
      <c r="T87" s="8"/>
      <c r="U87" s="8" t="e">
        <f>(#REF!+#REF!+#REF!+#REF!)*U80</f>
        <v>#REF!</v>
      </c>
      <c r="V87" s="8"/>
      <c r="W87" s="8" t="e">
        <f>(#REF!+#REF!+#REF!+#REF!)*W80</f>
        <v>#REF!</v>
      </c>
      <c r="X87" s="8"/>
      <c r="Y87" s="8" t="e">
        <f>(#REF!+#REF!+#REF!+#REF!)*Y80</f>
        <v>#REF!</v>
      </c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</row>
    <row r="88" spans="2:250" x14ac:dyDescent="0.25">
      <c r="B88" s="40" t="s">
        <v>66</v>
      </c>
      <c r="C88" s="8" t="e">
        <f>#REF!*C81</f>
        <v>#REF!</v>
      </c>
      <c r="D88" s="8"/>
      <c r="E88" s="8" t="e">
        <f>#REF!*E81</f>
        <v>#REF!</v>
      </c>
      <c r="F88" s="8"/>
      <c r="G88" s="8" t="e">
        <f>#REF!*G81</f>
        <v>#REF!</v>
      </c>
      <c r="H88" s="8"/>
      <c r="I88" s="8" t="e">
        <f>#REF!*I81</f>
        <v>#REF!</v>
      </c>
      <c r="J88" s="8"/>
      <c r="K88" s="8" t="e">
        <f>#REF!*K81</f>
        <v>#REF!</v>
      </c>
      <c r="L88" s="8"/>
      <c r="M88" s="8" t="e">
        <f>#REF!*M81</f>
        <v>#REF!</v>
      </c>
      <c r="N88" s="8"/>
      <c r="O88" s="8" t="e">
        <f>#REF!*O81</f>
        <v>#REF!</v>
      </c>
      <c r="P88" s="8"/>
      <c r="Q88" s="8" t="e">
        <f>#REF!*Q81</f>
        <v>#REF!</v>
      </c>
      <c r="R88" s="8"/>
      <c r="S88" s="8" t="e">
        <f>#REF!*S81</f>
        <v>#REF!</v>
      </c>
      <c r="T88" s="8"/>
      <c r="U88" s="8" t="e">
        <f>#REF!*U81</f>
        <v>#REF!</v>
      </c>
      <c r="V88" s="8"/>
      <c r="W88" s="8" t="e">
        <f>#REF!*W81</f>
        <v>#REF!</v>
      </c>
      <c r="X88" s="8"/>
      <c r="Y88" s="8" t="e">
        <f>#REF!*Y81</f>
        <v>#REF!</v>
      </c>
      <c r="Z88" s="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</row>
    <row r="89" spans="2:250" x14ac:dyDescent="0.25">
      <c r="B89" s="47" t="s">
        <v>67</v>
      </c>
      <c r="C89" s="8" t="e">
        <f>C82*#REF!</f>
        <v>#REF!</v>
      </c>
      <c r="D89" s="8"/>
      <c r="E89" s="8" t="e">
        <f>E82*#REF!</f>
        <v>#REF!</v>
      </c>
      <c r="F89" s="8"/>
      <c r="G89" s="8" t="e">
        <f>G82*#REF!</f>
        <v>#REF!</v>
      </c>
      <c r="H89" s="8"/>
      <c r="I89" s="8" t="e">
        <f>I82*#REF!</f>
        <v>#REF!</v>
      </c>
      <c r="J89" s="8"/>
      <c r="K89" s="8" t="e">
        <f>K82*#REF!</f>
        <v>#REF!</v>
      </c>
      <c r="L89" s="8"/>
      <c r="M89" s="8" t="e">
        <f>M82*#REF!</f>
        <v>#REF!</v>
      </c>
      <c r="N89" s="8"/>
      <c r="O89" s="8" t="e">
        <f>O82*#REF!</f>
        <v>#REF!</v>
      </c>
      <c r="P89" s="8"/>
      <c r="Q89" s="8" t="e">
        <f>Q82*#REF!</f>
        <v>#REF!</v>
      </c>
      <c r="R89" s="8"/>
      <c r="S89" s="8" t="e">
        <f>S82*#REF!</f>
        <v>#REF!</v>
      </c>
      <c r="T89" s="8"/>
      <c r="U89" s="8" t="e">
        <f>U82*#REF!</f>
        <v>#REF!</v>
      </c>
      <c r="V89" s="8"/>
      <c r="W89" s="8" t="e">
        <f>W82*#REF!</f>
        <v>#REF!</v>
      </c>
      <c r="X89" s="8"/>
      <c r="Y89" s="8" t="e">
        <f>Y82*#REF!</f>
        <v>#REF!</v>
      </c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</row>
    <row r="90" spans="2:250" ht="16.5" thickBot="1" x14ac:dyDescent="0.3">
      <c r="B90" s="73" t="s">
        <v>68</v>
      </c>
      <c r="C90" s="49" t="e">
        <f>C83*#REF!</f>
        <v>#REF!</v>
      </c>
      <c r="D90" s="49"/>
      <c r="E90" s="49" t="e">
        <f>E83*#REF!</f>
        <v>#REF!</v>
      </c>
      <c r="F90" s="49"/>
      <c r="G90" s="49" t="e">
        <f>G83*#REF!</f>
        <v>#REF!</v>
      </c>
      <c r="H90" s="49"/>
      <c r="I90" s="49" t="e">
        <f>I83*#REF!</f>
        <v>#REF!</v>
      </c>
      <c r="J90" s="49"/>
      <c r="K90" s="49" t="e">
        <f>K83*#REF!</f>
        <v>#REF!</v>
      </c>
      <c r="L90" s="49"/>
      <c r="M90" s="49" t="e">
        <f>M83*#REF!</f>
        <v>#REF!</v>
      </c>
      <c r="N90" s="49"/>
      <c r="O90" s="49" t="e">
        <f>O83*#REF!</f>
        <v>#REF!</v>
      </c>
      <c r="P90" s="49"/>
      <c r="Q90" s="49" t="e">
        <f>Q83*#REF!</f>
        <v>#REF!</v>
      </c>
      <c r="R90" s="49"/>
      <c r="S90" s="49" t="e">
        <f>S83*#REF!</f>
        <v>#REF!</v>
      </c>
      <c r="T90" s="49"/>
      <c r="U90" s="49" t="e">
        <f>U83*#REF!</f>
        <v>#REF!</v>
      </c>
      <c r="V90" s="49"/>
      <c r="W90" s="49" t="e">
        <f>W83*#REF!</f>
        <v>#REF!</v>
      </c>
      <c r="X90" s="49"/>
      <c r="Y90" s="49" t="e">
        <f>Y83*#REF!</f>
        <v>#REF!</v>
      </c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</row>
    <row r="91" spans="2:250" ht="16.5" thickBot="1" x14ac:dyDescent="0.3">
      <c r="B91" s="1"/>
    </row>
    <row r="92" spans="2:250" ht="19.5" thickBot="1" x14ac:dyDescent="0.35">
      <c r="B92" s="1"/>
      <c r="C92" s="51" t="s">
        <v>69</v>
      </c>
      <c r="D92" s="34"/>
      <c r="E92" s="35"/>
    </row>
    <row r="93" spans="2:250" x14ac:dyDescent="0.25">
      <c r="B93" s="1"/>
      <c r="C93" s="87" t="s">
        <v>70</v>
      </c>
      <c r="D93" s="52"/>
      <c r="E93" s="52"/>
      <c r="F93" s="14">
        <v>0.03</v>
      </c>
      <c r="G93" s="5"/>
      <c r="H93" s="5"/>
      <c r="I93" s="84" t="s">
        <v>41</v>
      </c>
      <c r="J93" s="52"/>
      <c r="K93" s="52"/>
      <c r="L93" s="52"/>
      <c r="M93" s="14">
        <f>ASSUMPTIONS!C85</f>
        <v>0.18</v>
      </c>
      <c r="N93" s="5"/>
      <c r="O93" s="5"/>
      <c r="P93" s="134" t="s">
        <v>52</v>
      </c>
      <c r="Q93" s="5"/>
      <c r="R93" s="5"/>
      <c r="S93" s="136">
        <f>ASSUMPTIONS!C91</f>
        <v>0.05</v>
      </c>
      <c r="T93" s="5"/>
      <c r="U93" s="134" t="s">
        <v>39</v>
      </c>
      <c r="V93" s="52"/>
      <c r="W93" s="52"/>
      <c r="X93" s="138">
        <f>ASSUMPTIONS!C76</f>
        <v>0.17</v>
      </c>
      <c r="Y93" s="53"/>
      <c r="Z93" s="1"/>
    </row>
    <row r="94" spans="2:250" x14ac:dyDescent="0.25">
      <c r="C94" s="88" t="s">
        <v>30</v>
      </c>
      <c r="D94" s="54"/>
      <c r="E94" s="54"/>
      <c r="F94" s="16">
        <v>0.02</v>
      </c>
      <c r="G94" s="9"/>
      <c r="H94" s="9"/>
      <c r="I94" s="85" t="s">
        <v>42</v>
      </c>
      <c r="J94" s="54"/>
      <c r="K94" s="54"/>
      <c r="L94" s="54"/>
      <c r="M94" s="16">
        <f>ASSUMPTIONS!C86</f>
        <v>0.15</v>
      </c>
      <c r="N94" s="9"/>
      <c r="O94" s="9"/>
      <c r="P94" s="90" t="s">
        <v>72</v>
      </c>
      <c r="Q94" s="9"/>
      <c r="R94" s="9"/>
      <c r="S94" s="137">
        <f>ASSUMPTIONS!C92</f>
        <v>0</v>
      </c>
      <c r="T94" s="9"/>
      <c r="U94" s="90" t="s">
        <v>71</v>
      </c>
      <c r="V94" s="54"/>
      <c r="W94" s="54"/>
      <c r="X94" s="139">
        <f>ASSUMPTIONS!C77</f>
        <v>0.12</v>
      </c>
      <c r="Y94" s="55"/>
      <c r="Z94" s="1"/>
      <c r="AA94" s="2">
        <f>390+2920+370+4170+6600</f>
        <v>14450</v>
      </c>
    </row>
    <row r="95" spans="2:250" x14ac:dyDescent="0.25">
      <c r="C95" s="88" t="s">
        <v>31</v>
      </c>
      <c r="D95" s="54"/>
      <c r="E95" s="54"/>
      <c r="F95" s="16">
        <v>0.09</v>
      </c>
      <c r="G95" s="9"/>
      <c r="H95" s="9"/>
      <c r="I95" s="85" t="s">
        <v>43</v>
      </c>
      <c r="J95" s="54"/>
      <c r="K95" s="54"/>
      <c r="L95" s="54"/>
      <c r="M95" s="16" t="e">
        <f>ASSUMPTIONS!#REF!</f>
        <v>#REF!</v>
      </c>
      <c r="N95" s="9"/>
      <c r="O95" s="9"/>
      <c r="P95" s="90" t="s">
        <v>53</v>
      </c>
      <c r="Q95" s="9"/>
      <c r="R95" s="9"/>
      <c r="S95" s="137" t="e">
        <f>ASSUMPTIONS!#REF!</f>
        <v>#REF!</v>
      </c>
      <c r="T95" s="9"/>
      <c r="U95" s="90" t="s">
        <v>73</v>
      </c>
      <c r="V95" s="54"/>
      <c r="W95" s="54"/>
      <c r="X95" s="139">
        <f>ASSUMPTIONS!C78</f>
        <v>0</v>
      </c>
      <c r="Y95" s="55"/>
      <c r="Z95" s="1"/>
    </row>
    <row r="96" spans="2:250" x14ac:dyDescent="0.25">
      <c r="C96" s="88" t="s">
        <v>32</v>
      </c>
      <c r="D96" s="54"/>
      <c r="E96" s="54"/>
      <c r="F96" s="16">
        <v>0.4</v>
      </c>
      <c r="G96" s="9"/>
      <c r="H96" s="9"/>
      <c r="I96" s="85" t="s">
        <v>44</v>
      </c>
      <c r="J96" s="54"/>
      <c r="K96" s="54"/>
      <c r="L96" s="54"/>
      <c r="M96" s="16">
        <f>ASSUMPTIONS!C87</f>
        <v>0.04</v>
      </c>
      <c r="N96" s="9"/>
      <c r="O96" s="9"/>
      <c r="P96" s="90" t="s">
        <v>54</v>
      </c>
      <c r="Q96" s="9"/>
      <c r="R96" s="9"/>
      <c r="S96" s="137">
        <f>ASSUMPTIONS!C93</f>
        <v>0</v>
      </c>
      <c r="T96" s="9"/>
      <c r="U96" s="135" t="s">
        <v>127</v>
      </c>
      <c r="V96" s="133"/>
      <c r="W96" s="9"/>
      <c r="X96" s="140">
        <f>ASSUMPTIONS!C79</f>
        <v>0.08</v>
      </c>
      <c r="Y96" s="55"/>
      <c r="Z96" s="1"/>
      <c r="AC96" s="1"/>
      <c r="AD96" s="1"/>
      <c r="AE96" s="1"/>
      <c r="AF96" s="1"/>
      <c r="AG96" s="1"/>
      <c r="AH96" s="1"/>
    </row>
    <row r="97" spans="2:28" x14ac:dyDescent="0.25">
      <c r="C97" s="88" t="s">
        <v>33</v>
      </c>
      <c r="D97" s="54"/>
      <c r="E97" s="54"/>
      <c r="F97" s="16">
        <v>0.30299999999999999</v>
      </c>
      <c r="G97" s="9"/>
      <c r="H97" s="9"/>
      <c r="I97" s="85" t="s">
        <v>74</v>
      </c>
      <c r="J97" s="54"/>
      <c r="K97" s="54"/>
      <c r="L97" s="54"/>
      <c r="M97" s="16">
        <f>ASSUMPTIONS!C88</f>
        <v>0</v>
      </c>
      <c r="N97" s="9"/>
      <c r="O97" s="9"/>
      <c r="P97" s="90" t="s">
        <v>38</v>
      </c>
      <c r="Q97" s="9"/>
      <c r="R97" s="9"/>
      <c r="S97" s="137">
        <f>ASSUMPTIONS!C94</f>
        <v>0</v>
      </c>
      <c r="T97" s="9"/>
      <c r="Y97" s="55"/>
      <c r="Z97" s="1"/>
    </row>
    <row r="98" spans="2:28" x14ac:dyDescent="0.25">
      <c r="C98" s="88" t="s">
        <v>75</v>
      </c>
      <c r="D98" s="54"/>
      <c r="E98" s="54"/>
      <c r="F98" s="16">
        <v>4.0000000000000001E-3</v>
      </c>
      <c r="G98" s="9"/>
      <c r="H98" s="9"/>
      <c r="I98" s="85" t="s">
        <v>46</v>
      </c>
      <c r="J98" s="54"/>
      <c r="K98" s="54"/>
      <c r="L98" s="54"/>
      <c r="M98" s="16">
        <f>ASSUMPTIONS!C89</f>
        <v>0.05</v>
      </c>
      <c r="N98" s="9"/>
      <c r="O98" s="9"/>
      <c r="P98" s="9"/>
      <c r="Q98" s="9"/>
      <c r="R98" s="9"/>
      <c r="S98" s="9"/>
      <c r="T98" s="9"/>
      <c r="U98" s="90"/>
      <c r="V98" s="9"/>
      <c r="W98" s="9"/>
      <c r="X98" s="9"/>
      <c r="Y98" s="55"/>
      <c r="Z98" s="1"/>
    </row>
    <row r="99" spans="2:28" x14ac:dyDescent="0.25">
      <c r="C99" s="88" t="s">
        <v>35</v>
      </c>
      <c r="D99" s="54"/>
      <c r="E99" s="54"/>
      <c r="F99" s="16">
        <v>8.6000000000000007E-2</v>
      </c>
      <c r="G99" s="9"/>
      <c r="H99" s="9"/>
      <c r="I99" s="85" t="s">
        <v>47</v>
      </c>
      <c r="J99" s="54"/>
      <c r="K99" s="54"/>
      <c r="L99" s="54"/>
      <c r="M99" s="16" t="e">
        <f>ASSUMPTIONS!#REF!</f>
        <v>#REF!</v>
      </c>
      <c r="N99" s="9"/>
      <c r="O99" s="9"/>
      <c r="P99" s="9"/>
      <c r="Q99" s="9"/>
      <c r="R99" s="9"/>
      <c r="S99" s="9"/>
      <c r="T99" s="9"/>
      <c r="U99" s="90"/>
      <c r="V99" s="9"/>
      <c r="W99" s="9"/>
      <c r="X99" s="9"/>
      <c r="Y99" s="55"/>
      <c r="Z99" s="1"/>
    </row>
    <row r="100" spans="2:28" x14ac:dyDescent="0.25">
      <c r="C100" s="88" t="s">
        <v>76</v>
      </c>
      <c r="D100" s="54"/>
      <c r="E100" s="54"/>
      <c r="F100" s="16">
        <v>6.7000000000000004E-2</v>
      </c>
      <c r="G100" s="9"/>
      <c r="H100" s="9"/>
      <c r="I100" s="85" t="s">
        <v>48</v>
      </c>
      <c r="J100" s="54"/>
      <c r="K100" s="54"/>
      <c r="L100" s="54"/>
      <c r="M100" s="16">
        <f>ASSUMPTIONS!C90</f>
        <v>0.04</v>
      </c>
      <c r="N100" s="9"/>
      <c r="O100" s="9"/>
      <c r="P100" s="9"/>
      <c r="Q100" s="9"/>
      <c r="R100" s="9"/>
      <c r="S100" s="9"/>
      <c r="T100" s="9"/>
      <c r="U100" s="90"/>
      <c r="V100" s="9"/>
      <c r="W100" s="9"/>
      <c r="X100" s="9"/>
      <c r="Y100" s="55"/>
      <c r="Z100" s="1"/>
    </row>
    <row r="101" spans="2:28" ht="16.5" thickBot="1" x14ac:dyDescent="0.3">
      <c r="C101" s="89" t="s">
        <v>77</v>
      </c>
      <c r="D101" s="56"/>
      <c r="E101" s="56"/>
      <c r="F101" s="129" t="e">
        <f>1+(J76/12)</f>
        <v>#REF!</v>
      </c>
      <c r="G101" s="57"/>
      <c r="H101" s="57"/>
      <c r="I101" s="86" t="s">
        <v>49</v>
      </c>
      <c r="J101" s="56"/>
      <c r="K101" s="56"/>
      <c r="L101" s="56"/>
      <c r="M101" s="41" t="e">
        <f>ASSUMPTIONS!#REF!</f>
        <v>#REF!</v>
      </c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8"/>
      <c r="Z101" s="1"/>
    </row>
    <row r="102" spans="2:28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8" ht="16.5" thickBot="1" x14ac:dyDescent="0.3">
      <c r="Y103" s="1"/>
      <c r="Z103" s="1"/>
    </row>
    <row r="104" spans="2:28" x14ac:dyDescent="0.25">
      <c r="B104" s="46" t="s">
        <v>78</v>
      </c>
      <c r="C104" s="98" t="e">
        <f>#REF!/(#REF!/7*'Budget 2007'!C105)</f>
        <v>#REF!</v>
      </c>
      <c r="D104" s="98"/>
      <c r="E104" s="98" t="e">
        <f>#REF!/(#REF!/7*'Budget 2007'!E105)</f>
        <v>#REF!</v>
      </c>
      <c r="F104" s="98"/>
      <c r="G104" s="98" t="e">
        <f>#REF!/(#REF!/7*'Budget 2007'!G105)</f>
        <v>#REF!</v>
      </c>
      <c r="H104" s="98"/>
      <c r="I104" s="98" t="e">
        <f>#REF!/(#REF!/7*'Budget 2007'!I105)</f>
        <v>#REF!</v>
      </c>
      <c r="J104" s="98"/>
      <c r="K104" s="98" t="e">
        <f>#REF!/(#REF!/7*'Budget 2007'!K105)</f>
        <v>#REF!</v>
      </c>
      <c r="L104" s="98"/>
      <c r="M104" s="98" t="e">
        <f>#REF!/(#REF!/7*'Budget 2007'!M105)</f>
        <v>#REF!</v>
      </c>
      <c r="N104" s="98"/>
      <c r="O104" s="98" t="e">
        <f>#REF!/(#REF!/7*'Budget 2007'!O105)</f>
        <v>#REF!</v>
      </c>
      <c r="P104" s="98"/>
      <c r="Q104" s="98" t="e">
        <f>#REF!/(#REF!/7*'Budget 2007'!Q105)</f>
        <v>#REF!</v>
      </c>
      <c r="R104" s="98"/>
      <c r="S104" s="98" t="e">
        <f>#REF!/(#REF!/7*'Budget 2007'!S105)</f>
        <v>#REF!</v>
      </c>
      <c r="T104" s="98"/>
      <c r="U104" s="98" t="e">
        <f>#REF!/(#REF!/7*'Budget 2007'!U105)</f>
        <v>#REF!</v>
      </c>
      <c r="V104" s="98"/>
      <c r="W104" s="98" t="e">
        <f>#REF!/(#REF!/7*'Budget 2007'!W105)</f>
        <v>#REF!</v>
      </c>
      <c r="X104" s="98"/>
      <c r="Y104" s="98" t="e">
        <f>#REF!/(#REF!/7*'Budget 2007'!Y105)</f>
        <v>#REF!</v>
      </c>
      <c r="Z104" s="1"/>
      <c r="AA104" s="1"/>
      <c r="AB104" s="1"/>
    </row>
    <row r="105" spans="2:28" x14ac:dyDescent="0.25">
      <c r="B105" s="59" t="s">
        <v>79</v>
      </c>
      <c r="C105" s="9">
        <v>8</v>
      </c>
      <c r="D105" s="9"/>
      <c r="E105" s="9">
        <v>10</v>
      </c>
      <c r="F105" s="9"/>
      <c r="G105" s="9">
        <v>10</v>
      </c>
      <c r="H105" s="9"/>
      <c r="I105" s="9">
        <v>8</v>
      </c>
      <c r="J105" s="9"/>
      <c r="K105" s="9">
        <v>8</v>
      </c>
      <c r="L105" s="9"/>
      <c r="M105" s="9">
        <v>10</v>
      </c>
      <c r="N105" s="9"/>
      <c r="O105" s="9">
        <v>8</v>
      </c>
      <c r="P105" s="9"/>
      <c r="Q105" s="9">
        <v>31</v>
      </c>
      <c r="R105" s="9"/>
      <c r="S105" s="9">
        <v>30</v>
      </c>
      <c r="T105" s="9"/>
      <c r="U105" s="9">
        <v>31</v>
      </c>
      <c r="V105" s="9"/>
      <c r="W105" s="9">
        <v>31</v>
      </c>
      <c r="X105" s="9"/>
      <c r="Y105" s="10">
        <v>30</v>
      </c>
      <c r="Z105" s="1">
        <f>SUM(C105:Y105)</f>
        <v>215</v>
      </c>
      <c r="AA105" s="1"/>
      <c r="AB105" s="1"/>
    </row>
    <row r="106" spans="2:28" ht="16.5" thickBot="1" x14ac:dyDescent="0.3">
      <c r="B106" s="60"/>
      <c r="C106" s="61"/>
      <c r="D106" s="57"/>
      <c r="E106" s="61"/>
      <c r="F106" s="57"/>
      <c r="G106" s="61"/>
      <c r="H106" s="57"/>
      <c r="I106" s="61"/>
      <c r="J106" s="57"/>
      <c r="K106" s="61"/>
      <c r="L106" s="57"/>
      <c r="M106" s="61"/>
      <c r="N106" s="57"/>
      <c r="O106" s="61"/>
      <c r="P106" s="57"/>
      <c r="Q106" s="61"/>
      <c r="R106" s="57"/>
      <c r="S106" s="61"/>
      <c r="T106" s="57"/>
      <c r="U106" s="61"/>
      <c r="V106" s="57"/>
      <c r="W106" s="61"/>
      <c r="X106" s="57"/>
      <c r="Y106" s="62"/>
    </row>
    <row r="107" spans="2:28" x14ac:dyDescent="0.25">
      <c r="B107" s="1"/>
      <c r="C107" s="1"/>
    </row>
    <row r="108" spans="2:28" x14ac:dyDescent="0.25">
      <c r="B108" s="1"/>
      <c r="C108" s="1"/>
    </row>
    <row r="109" spans="2:28" ht="16.5" thickBot="1" x14ac:dyDescent="0.3">
      <c r="B109" s="1"/>
      <c r="C109" s="1"/>
    </row>
    <row r="110" spans="2:28" ht="16.5" thickBot="1" x14ac:dyDescent="0.3">
      <c r="B110" s="74" t="s">
        <v>80</v>
      </c>
      <c r="C110" s="1"/>
    </row>
    <row r="111" spans="2:28" x14ac:dyDescent="0.25">
      <c r="B111" s="75" t="s">
        <v>81</v>
      </c>
      <c r="C111" s="4" t="e">
        <f>#REF!*$C$118</f>
        <v>#REF!</v>
      </c>
      <c r="D111" s="5"/>
      <c r="E111" s="4" t="e">
        <f>#REF!*$C$118</f>
        <v>#REF!</v>
      </c>
      <c r="F111" s="5"/>
      <c r="G111" s="4" t="e">
        <f>#REF!*$C$118</f>
        <v>#REF!</v>
      </c>
      <c r="H111" s="5"/>
      <c r="I111" s="4" t="e">
        <f>#REF!*$C$118</f>
        <v>#REF!</v>
      </c>
      <c r="J111" s="5"/>
      <c r="K111" s="4" t="e">
        <f>#REF!*$C$118</f>
        <v>#REF!</v>
      </c>
      <c r="L111" s="5"/>
      <c r="M111" s="4" t="e">
        <f>#REF!*$C$118</f>
        <v>#REF!</v>
      </c>
      <c r="N111" s="5"/>
      <c r="O111" s="4" t="e">
        <f>#REF!*$C$118</f>
        <v>#REF!</v>
      </c>
      <c r="P111" s="5"/>
      <c r="Q111" s="4" t="e">
        <f>#REF!*$C$118</f>
        <v>#REF!</v>
      </c>
      <c r="R111" s="5"/>
      <c r="S111" s="4" t="e">
        <f>#REF!*$C$118</f>
        <v>#REF!</v>
      </c>
      <c r="T111" s="5"/>
      <c r="U111" s="4" t="e">
        <f>#REF!*$C$118</f>
        <v>#REF!</v>
      </c>
      <c r="V111" s="5"/>
      <c r="W111" s="4" t="e">
        <f>#REF!*$C$118</f>
        <v>#REF!</v>
      </c>
      <c r="X111" s="5"/>
      <c r="Y111" s="63" t="e">
        <f>#REF!*$C$118</f>
        <v>#REF!</v>
      </c>
    </row>
    <row r="112" spans="2:28" x14ac:dyDescent="0.25">
      <c r="B112" s="76" t="s">
        <v>82</v>
      </c>
      <c r="C112" s="8" t="e">
        <f>#REF!*$C$119</f>
        <v>#REF!</v>
      </c>
      <c r="D112" s="9"/>
      <c r="E112" s="8" t="e">
        <f>#REF!*$C$119</f>
        <v>#REF!</v>
      </c>
      <c r="F112" s="9"/>
      <c r="G112" s="8" t="e">
        <f>#REF!*$C$119</f>
        <v>#REF!</v>
      </c>
      <c r="H112" s="9"/>
      <c r="I112" s="8" t="e">
        <f>#REF!*$C$119</f>
        <v>#REF!</v>
      </c>
      <c r="J112" s="9"/>
      <c r="K112" s="8" t="e">
        <f>#REF!*$C$119</f>
        <v>#REF!</v>
      </c>
      <c r="L112" s="9"/>
      <c r="M112" s="8" t="e">
        <f>#REF!*$C$119</f>
        <v>#REF!</v>
      </c>
      <c r="N112" s="9"/>
      <c r="O112" s="8" t="e">
        <f>#REF!*$C$119</f>
        <v>#REF!</v>
      </c>
      <c r="P112" s="9"/>
      <c r="Q112" s="8" t="e">
        <f>#REF!*$C$119</f>
        <v>#REF!</v>
      </c>
      <c r="R112" s="9"/>
      <c r="S112" s="8" t="e">
        <f>#REF!*$C$119</f>
        <v>#REF!</v>
      </c>
      <c r="T112" s="9"/>
      <c r="U112" s="8" t="e">
        <f>#REF!*$C$119</f>
        <v>#REF!</v>
      </c>
      <c r="V112" s="9"/>
      <c r="W112" s="8" t="e">
        <f>#REF!*$C$119</f>
        <v>#REF!</v>
      </c>
      <c r="X112" s="9"/>
      <c r="Y112" s="48" t="e">
        <f>#REF!*$C$119</f>
        <v>#REF!</v>
      </c>
    </row>
    <row r="113" spans="2:28" x14ac:dyDescent="0.25">
      <c r="B113" s="76" t="s">
        <v>83</v>
      </c>
      <c r="C113" s="8" t="e">
        <f>#REF!*$C$120</f>
        <v>#REF!</v>
      </c>
      <c r="D113" s="64"/>
      <c r="E113" s="8" t="e">
        <f>#REF!*$C$120</f>
        <v>#REF!</v>
      </c>
      <c r="F113" s="64"/>
      <c r="G113" s="8" t="e">
        <f>#REF!*$C$120</f>
        <v>#REF!</v>
      </c>
      <c r="H113" s="64"/>
      <c r="I113" s="8" t="e">
        <f>#REF!*$C$120</f>
        <v>#REF!</v>
      </c>
      <c r="J113" s="64"/>
      <c r="K113" s="8" t="e">
        <f>#REF!*$C$120</f>
        <v>#REF!</v>
      </c>
      <c r="L113" s="64"/>
      <c r="M113" s="8" t="e">
        <f>#REF!*$C$120</f>
        <v>#REF!</v>
      </c>
      <c r="N113" s="64"/>
      <c r="O113" s="8" t="e">
        <f>#REF!*$C$120</f>
        <v>#REF!</v>
      </c>
      <c r="P113" s="64"/>
      <c r="Q113" s="8" t="e">
        <f>#REF!*$C$120</f>
        <v>#REF!</v>
      </c>
      <c r="R113" s="64"/>
      <c r="S113" s="8" t="e">
        <f>#REF!*$C$120</f>
        <v>#REF!</v>
      </c>
      <c r="T113" s="64"/>
      <c r="U113" s="8" t="e">
        <f>#REF!*$C$120</f>
        <v>#REF!</v>
      </c>
      <c r="V113" s="64"/>
      <c r="W113" s="8" t="e">
        <f>#REF!*$C$120</f>
        <v>#REF!</v>
      </c>
      <c r="X113" s="64"/>
      <c r="Y113" s="48" t="e">
        <f>#REF!*$C$120</f>
        <v>#REF!</v>
      </c>
      <c r="Z113" s="1"/>
      <c r="AA113" s="1"/>
      <c r="AB113" s="1"/>
    </row>
    <row r="114" spans="2:28" x14ac:dyDescent="0.25">
      <c r="B114" s="76" t="s">
        <v>84</v>
      </c>
      <c r="C114" s="8" t="e">
        <f>#REF!*$C$121</f>
        <v>#REF!</v>
      </c>
      <c r="D114" s="64"/>
      <c r="E114" s="8" t="e">
        <f>#REF!*$C$121</f>
        <v>#REF!</v>
      </c>
      <c r="F114" s="64"/>
      <c r="G114" s="8" t="e">
        <f>#REF!*$C$121</f>
        <v>#REF!</v>
      </c>
      <c r="H114" s="64"/>
      <c r="I114" s="8" t="e">
        <f>#REF!*$C$121</f>
        <v>#REF!</v>
      </c>
      <c r="J114" s="64"/>
      <c r="K114" s="8" t="e">
        <f>#REF!*$C$121</f>
        <v>#REF!</v>
      </c>
      <c r="L114" s="64"/>
      <c r="M114" s="8" t="e">
        <f>#REF!*$C$121</f>
        <v>#REF!</v>
      </c>
      <c r="N114" s="64"/>
      <c r="O114" s="8" t="e">
        <f>#REF!*$C$121</f>
        <v>#REF!</v>
      </c>
      <c r="P114" s="64"/>
      <c r="Q114" s="8" t="e">
        <f>#REF!*$C$121</f>
        <v>#REF!</v>
      </c>
      <c r="R114" s="64"/>
      <c r="S114" s="8" t="e">
        <f>#REF!*$C$121</f>
        <v>#REF!</v>
      </c>
      <c r="T114" s="64"/>
      <c r="U114" s="8" t="e">
        <f>#REF!*$C$121</f>
        <v>#REF!</v>
      </c>
      <c r="V114" s="64"/>
      <c r="W114" s="8" t="e">
        <f>#REF!*$C$121</f>
        <v>#REF!</v>
      </c>
      <c r="X114" s="64"/>
      <c r="Y114" s="48" t="e">
        <f>#REF!*$C$121</f>
        <v>#REF!</v>
      </c>
      <c r="Z114" s="1"/>
      <c r="AA114" s="1"/>
      <c r="AB114" s="1"/>
    </row>
    <row r="115" spans="2:28" ht="16.5" thickBot="1" x14ac:dyDescent="0.3">
      <c r="B115" s="77" t="s">
        <v>85</v>
      </c>
      <c r="C115" s="49" t="e">
        <f>#REF!*$C$122</f>
        <v>#REF!</v>
      </c>
      <c r="D115" s="65"/>
      <c r="E115" s="49" t="e">
        <f>#REF!*$C$122</f>
        <v>#REF!</v>
      </c>
      <c r="F115" s="65"/>
      <c r="G115" s="49" t="e">
        <f>#REF!*$C$122</f>
        <v>#REF!</v>
      </c>
      <c r="H115" s="65"/>
      <c r="I115" s="49" t="e">
        <f>#REF!*$C$122</f>
        <v>#REF!</v>
      </c>
      <c r="J115" s="65"/>
      <c r="K115" s="49" t="e">
        <f>#REF!*$C$122</f>
        <v>#REF!</v>
      </c>
      <c r="L115" s="65"/>
      <c r="M115" s="49" t="e">
        <f>#REF!*$C$122</f>
        <v>#REF!</v>
      </c>
      <c r="N115" s="65"/>
      <c r="O115" s="49" t="e">
        <f>#REF!*$C$122</f>
        <v>#REF!</v>
      </c>
      <c r="P115" s="65"/>
      <c r="Q115" s="49" t="e">
        <f>#REF!*$C$122</f>
        <v>#REF!</v>
      </c>
      <c r="R115" s="65"/>
      <c r="S115" s="49" t="e">
        <f>#REF!*$C$122</f>
        <v>#REF!</v>
      </c>
      <c r="T115" s="65"/>
      <c r="U115" s="49" t="e">
        <f>#REF!*$C$122</f>
        <v>#REF!</v>
      </c>
      <c r="V115" s="65"/>
      <c r="W115" s="49" t="e">
        <f>#REF!*$C$122</f>
        <v>#REF!</v>
      </c>
      <c r="X115" s="65"/>
      <c r="Y115" s="50" t="e">
        <f>#REF!*$C$122</f>
        <v>#REF!</v>
      </c>
      <c r="Z115" s="1"/>
      <c r="AA115" s="1"/>
      <c r="AB115" s="1"/>
    </row>
    <row r="116" spans="2:28" ht="16.5" thickBot="1" x14ac:dyDescent="0.3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x14ac:dyDescent="0.25">
      <c r="B117" s="75" t="s">
        <v>86</v>
      </c>
      <c r="C117" s="5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x14ac:dyDescent="0.25">
      <c r="B118" s="76" t="s">
        <v>81</v>
      </c>
      <c r="C118" s="66">
        <v>0.15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x14ac:dyDescent="0.25">
      <c r="B119" s="76" t="s">
        <v>82</v>
      </c>
      <c r="C119" s="66">
        <v>0.5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x14ac:dyDescent="0.25">
      <c r="B120" s="76" t="s">
        <v>83</v>
      </c>
      <c r="C120" s="66">
        <v>0.8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x14ac:dyDescent="0.25">
      <c r="B121" s="76" t="s">
        <v>84</v>
      </c>
      <c r="C121" s="66">
        <v>0.45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6.5" thickBot="1" x14ac:dyDescent="0.3">
      <c r="B122" s="77" t="s">
        <v>85</v>
      </c>
      <c r="C122" s="67">
        <v>0.1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x14ac:dyDescent="0.25">
      <c r="B123" s="1"/>
      <c r="C123" s="26">
        <f>SUM(C118:C122)</f>
        <v>2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10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DE145" s="71" t="s">
        <v>87</v>
      </c>
    </row>
    <row r="146" spans="2:10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DE146" s="71" t="s">
        <v>87</v>
      </c>
    </row>
    <row r="147" spans="2:10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DB147" s="71" t="s">
        <v>87</v>
      </c>
      <c r="DC147" s="71" t="s">
        <v>87</v>
      </c>
      <c r="DD147" s="71" t="s">
        <v>87</v>
      </c>
      <c r="DE147" s="71" t="s">
        <v>87</v>
      </c>
    </row>
    <row r="148" spans="2:10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10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10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10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10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10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10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</sheetData>
  <phoneticPr fontId="0" type="noConversion"/>
  <printOptions horizontalCentered="1" verticalCentered="1"/>
  <pageMargins left="0.5" right="0.5" top="0.5" bottom="0.5" header="0.5" footer="0.5"/>
  <pageSetup paperSize="5" scale="56" orientation="landscape" horizontalDpi="300" verticalDpi="300" r:id="rId1"/>
  <headerFooter alignWithMargins="0">
    <oddHeader xml:space="preserve">&amp;CCOST DESIGN ASSESSMENT BUDGET &amp;RDINING SERVICES </oddHeader>
    <oddFooter>&amp;LDINING MANAGEMENT RESOURCES, INC.&amp;CPAGE No.&amp;P&amp;RPRINTED &amp;D</oddFooter>
  </headerFooter>
  <rowBreaks count="1" manualBreakCount="1">
    <brk id="36" max="2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1"/>
  <sheetViews>
    <sheetView workbookViewId="0">
      <selection activeCell="E2" sqref="E2"/>
    </sheetView>
  </sheetViews>
  <sheetFormatPr defaultRowHeight="15.75" x14ac:dyDescent="0.25"/>
  <cols>
    <col min="3" max="3" width="12.25" bestFit="1" customWidth="1"/>
  </cols>
  <sheetData>
    <row r="1" spans="3:12" x14ac:dyDescent="0.25">
      <c r="E1" t="s">
        <v>140</v>
      </c>
      <c r="F1" t="s">
        <v>160</v>
      </c>
      <c r="G1" t="s">
        <v>159</v>
      </c>
    </row>
    <row r="2" spans="3:12" x14ac:dyDescent="0.25">
      <c r="C2" t="s">
        <v>273</v>
      </c>
      <c r="D2" t="s">
        <v>275</v>
      </c>
    </row>
    <row r="3" spans="3:12" x14ac:dyDescent="0.25">
      <c r="C3" t="s">
        <v>272</v>
      </c>
      <c r="D3" t="s">
        <v>61</v>
      </c>
    </row>
    <row r="4" spans="3:12" x14ac:dyDescent="0.25">
      <c r="D4" t="s">
        <v>62</v>
      </c>
    </row>
    <row r="5" spans="3:12" x14ac:dyDescent="0.25">
      <c r="C5" t="s">
        <v>274</v>
      </c>
    </row>
    <row r="9" spans="3:12" x14ac:dyDescent="0.25">
      <c r="J9">
        <v>4</v>
      </c>
      <c r="K9">
        <f>100/37</f>
        <v>2.7027027027027026</v>
      </c>
      <c r="L9">
        <f>J9*K9</f>
        <v>10.810810810810811</v>
      </c>
    </row>
    <row r="10" spans="3:12" x14ac:dyDescent="0.25">
      <c r="J10">
        <v>4</v>
      </c>
      <c r="L10">
        <f>L9*0.6</f>
        <v>6.486486486486486</v>
      </c>
    </row>
    <row r="11" spans="3:12" x14ac:dyDescent="0.25">
      <c r="L11">
        <f>4/L10</f>
        <v>0.6166666666666667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A76B5697668C4A9499C311FD045490" ma:contentTypeVersion="4" ma:contentTypeDescription="Create a new document." ma:contentTypeScope="" ma:versionID="091b36ab230cee81295c84086cdf7205">
  <xsd:schema xmlns:xsd="http://www.w3.org/2001/XMLSchema" xmlns:xs="http://www.w3.org/2001/XMLSchema" xmlns:p="http://schemas.microsoft.com/office/2006/metadata/properties" xmlns:ns1="http://schemas.microsoft.com/sharepoint/v3" xmlns:ns2="f88bf2d0-621e-4429-ad60-0d4c908f2d7b" targetNamespace="http://schemas.microsoft.com/office/2006/metadata/properties" ma:root="true" ma:fieldsID="d059c3b05f6f394ff06042e0d8fae922" ns1:_="" ns2:_="">
    <xsd:import namespace="http://schemas.microsoft.com/sharepoint/v3"/>
    <xsd:import namespace="f88bf2d0-621e-4429-ad60-0d4c908f2d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bf2d0-621e-4429-ad60-0d4c908f2d7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9F4A2C-206E-44CA-AD48-8BFB96CB055F}">
  <ds:schemaRefs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f88bf2d0-621e-4429-ad60-0d4c908f2d7b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F1F1C7-B25F-41AE-B6A1-D28FC9FAA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8bf2d0-621e-4429-ad60-0d4c908f2d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8AFF2A-F2E1-4D8C-972C-33F7F3ED99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ASSUMPTIONS</vt:lpstr>
      <vt:lpstr>PRODUCTION FACTOR</vt:lpstr>
      <vt:lpstr>RAMP UP STAFFING</vt:lpstr>
      <vt:lpstr>Budget 2016</vt:lpstr>
      <vt:lpstr>STAFFING</vt:lpstr>
      <vt:lpstr>MONTHLY MEAL COUNTS</vt:lpstr>
      <vt:lpstr>Budget 2007</vt:lpstr>
      <vt:lpstr>Sheet1</vt:lpstr>
      <vt:lpstr>BUDGET</vt:lpstr>
      <vt:lpstr>CENSUS</vt:lpstr>
      <vt:lpstr>FOOD_COST</vt:lpstr>
      <vt:lpstr>FULL_BUDGET</vt:lpstr>
      <vt:lpstr>MEAL_LABOR</vt:lpstr>
      <vt:lpstr>ASSUMPTIONS!Print_Area</vt:lpstr>
      <vt:lpstr>'Budget 2007'!Print_Area</vt:lpstr>
      <vt:lpstr>'PRODUCTION FACTOR'!Print_Area</vt:lpstr>
      <vt:lpstr>'RAMP UP STAFFING'!Print_Area</vt:lpstr>
      <vt:lpstr>STAFFING!Print_Area</vt:lpstr>
      <vt:lpstr>Print_Area_MI</vt:lpstr>
    </vt:vector>
  </TitlesOfParts>
  <Company>DMR,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DMR Zero Based Budget</dc:title>
  <dc:creator>DCL</dc:creator>
  <cp:lastModifiedBy>Sean</cp:lastModifiedBy>
  <cp:lastPrinted>2013-10-08T11:43:56Z</cp:lastPrinted>
  <dcterms:created xsi:type="dcterms:W3CDTF">1998-10-09T18:25:01Z</dcterms:created>
  <dcterms:modified xsi:type="dcterms:W3CDTF">2016-04-12T20:01:16Z</dcterms:modified>
</cp:coreProperties>
</file>