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00" tabRatio="563" firstSheet="2" activeTab="4"/>
  </bookViews>
  <sheets>
    <sheet name="Census &amp; Meal Counts" sheetId="1" r:id="rId1"/>
    <sheet name="Per Meal Costs" sheetId="2" r:id="rId2"/>
    <sheet name="Daily Staffing Costs" sheetId="3" r:id="rId3"/>
    <sheet name="Sample Schedule by Area" sheetId="4" r:id="rId4"/>
    <sheet name="Summary" sheetId="5" r:id="rId5"/>
  </sheets>
  <definedNames/>
  <calcPr fullCalcOnLoad="1"/>
</workbook>
</file>

<file path=xl/comments3.xml><?xml version="1.0" encoding="utf-8"?>
<comments xmlns="http://schemas.openxmlformats.org/spreadsheetml/2006/main">
  <authors>
    <author>Mark D. Walker</author>
  </authors>
  <commentList>
    <comment ref="A21" authorId="0">
      <text>
        <r>
          <rPr>
            <b/>
            <sz val="8"/>
            <rFont val="Tahoma"/>
            <family val="0"/>
          </rPr>
          <t>Mark D. Walker:
Ratio of Residents to each server calculated by 1 to 16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Mark D. Walker:
Participation Factor:
IL;
Noon Meal 20%
Evening 70%
Breakfast, Take out, &amp; other meals 10% </t>
        </r>
      </text>
    </comment>
    <comment ref="A23" authorId="0">
      <text>
        <r>
          <rPr>
            <b/>
            <sz val="8"/>
            <rFont val="Tahoma"/>
            <family val="0"/>
          </rPr>
          <t>Mark D. Walker:
Estimated IL Resident count per meal based on participation factor;
Take-out &amp; other meals-45
noon-90
evening-315</t>
        </r>
      </text>
    </comment>
    <comment ref="A24" authorId="0">
      <text>
        <r>
          <rPr>
            <b/>
            <sz val="8"/>
            <rFont val="Tahoma"/>
            <family val="0"/>
          </rPr>
          <t>Mark D. Walker:
Required servers needed per day based on participation factor per meal, census, and ratio; 
Breakfast-2FT
Noon-3FT
Evening-14PT</t>
        </r>
      </text>
    </comment>
    <comment ref="A31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32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  <comment ref="A33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34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35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36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27" authorId="0">
      <text>
        <r>
          <rPr>
            <b/>
            <sz val="8"/>
            <rFont val="Tahoma"/>
            <family val="0"/>
          </rPr>
          <t>Mark D. Walker:
Ratio of Residents to each server calculated by 1 to 16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Mark D. Walker:
Participation Factor:
AL;
All meals assume 100% participation primarially in the dining room with the exception of the occasional room tray </t>
        </r>
      </text>
    </comment>
    <comment ref="A29" authorId="0">
      <text>
        <r>
          <rPr>
            <b/>
            <sz val="8"/>
            <rFont val="Tahoma"/>
            <family val="0"/>
          </rPr>
          <t>Mark D. Walker
45 residents per meal service at capacity</t>
        </r>
      </text>
    </comment>
    <comment ref="A30" authorId="0">
      <text>
        <r>
          <rPr>
            <b/>
            <sz val="8"/>
            <rFont val="Tahoma"/>
            <family val="0"/>
          </rPr>
          <t>Mark D. Walker:
Required servers needed per meal, per day based on participation factor per meal, census, and ratio; 
3each meal with an additional employee working the kitchen at each meal</t>
        </r>
      </text>
    </comment>
    <comment ref="H38" authorId="0">
      <text>
        <r>
          <rPr>
            <b/>
            <sz val="8"/>
            <rFont val="Tahoma"/>
            <family val="0"/>
          </rPr>
          <t>Mark D. Walker:
55.8 FTE's for the department.
45 FTE's per day</t>
        </r>
      </text>
    </comment>
  </commentList>
</comments>
</file>

<file path=xl/comments4.xml><?xml version="1.0" encoding="utf-8"?>
<comments xmlns="http://schemas.openxmlformats.org/spreadsheetml/2006/main">
  <authors>
    <author>Mark D. Walker</author>
  </authors>
  <commentList>
    <comment ref="A28" authorId="0">
      <text>
        <r>
          <rPr>
            <b/>
            <sz val="8"/>
            <rFont val="Tahoma"/>
            <family val="0"/>
          </rPr>
          <t>Mark D. Walker:
Ratio of Residents to each server calculated by 1 to 16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Mark D. Walker:
Participation Factor:
IL;
Noon Meal 20%
Evening 70%
Breakfast, Take out, &amp; other meals 10% </t>
        </r>
      </text>
    </comment>
    <comment ref="A35" authorId="0">
      <text>
        <r>
          <rPr>
            <b/>
            <sz val="8"/>
            <rFont val="Tahoma"/>
            <family val="0"/>
          </rPr>
          <t>Mark D. Walker:
Estimated IL Resident count per meal based on participation factor;
Take-out &amp; other meals-45
noon-90
evening-315</t>
        </r>
      </text>
    </comment>
    <comment ref="A56" authorId="0">
      <text>
        <r>
          <rPr>
            <b/>
            <sz val="8"/>
            <rFont val="Tahoma"/>
            <family val="0"/>
          </rPr>
          <t>Mark D. Walker:
Required servers needed per day based on participation factor per meal, census, and ratio; 
Breakfast-2FT
Noon-3FT
Evening-14PT</t>
        </r>
      </text>
    </comment>
    <comment ref="A60" authorId="0">
      <text>
        <r>
          <rPr>
            <b/>
            <sz val="8"/>
            <rFont val="Tahoma"/>
            <family val="0"/>
          </rPr>
          <t>Mark D. Walker:
Ratio of Residents to each server calculated by 1 to 16</t>
        </r>
      </text>
    </comment>
    <comment ref="A65" authorId="0">
      <text>
        <r>
          <rPr>
            <b/>
            <sz val="8"/>
            <rFont val="Tahoma"/>
            <family val="0"/>
          </rPr>
          <t xml:space="preserve">Mark D. Walker:
Participation Factor:
AL;
All meals assume 100% participation primarially in the dining room with the exception of the occasional room tray </t>
        </r>
      </text>
    </comment>
    <comment ref="A70" authorId="0">
      <text>
        <r>
          <rPr>
            <b/>
            <sz val="8"/>
            <rFont val="Tahoma"/>
            <family val="0"/>
          </rPr>
          <t>Mark D. Walker
45 residents per meal service at capacity</t>
        </r>
      </text>
    </comment>
    <comment ref="A71" authorId="0">
      <text>
        <r>
          <rPr>
            <b/>
            <sz val="8"/>
            <rFont val="Tahoma"/>
            <family val="0"/>
          </rPr>
          <t>Mark D. Walker:
Required servers needed per meal, per day based on participation factor per meal, census, and ratio; 
3each meal with an additional employee working the kitchen at each meal</t>
        </r>
      </text>
    </comment>
    <comment ref="A73" authorId="0">
      <text>
        <r>
          <rPr>
            <b/>
            <sz val="8"/>
            <rFont val="Tahoma"/>
            <family val="0"/>
          </rPr>
          <t>Mark D. Walker:
CAN's and Nursing to handle actual service to the resident</t>
        </r>
      </text>
    </comment>
    <comment ref="A74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  <comment ref="A76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  <comment ref="A77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  <comment ref="A79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  <comment ref="A80" authorId="0">
      <text>
        <r>
          <rPr>
            <b/>
            <sz val="8"/>
            <rFont val="Tahoma"/>
            <family val="0"/>
          </rPr>
          <t>Mark D. Walker:
Mark D. Walker:
CAN's and Nursing to handle actual service to the resident</t>
        </r>
      </text>
    </comment>
  </commentList>
</comments>
</file>

<file path=xl/sharedStrings.xml><?xml version="1.0" encoding="utf-8"?>
<sst xmlns="http://schemas.openxmlformats.org/spreadsheetml/2006/main" count="909" uniqueCount="206">
  <si>
    <t>Position</t>
  </si>
  <si>
    <t>Shift</t>
  </si>
  <si>
    <t>Total</t>
  </si>
  <si>
    <t>HRLY RATE</t>
  </si>
  <si>
    <t>Per Per Day</t>
  </si>
  <si>
    <t>Hrs Per day</t>
  </si>
  <si>
    <t>Days Per Wk</t>
  </si>
  <si>
    <t>DAILY WAGE</t>
  </si>
  <si>
    <t>BENEFIT %</t>
  </si>
  <si>
    <t>TOTAL DAILY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</si>
  <si>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</si>
  <si>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</si>
  <si>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</si>
  <si>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</si>
  <si>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</si>
  <si>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</si>
  <si>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</si>
  <si>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</si>
  <si>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</si>
  <si>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</si>
  <si>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</si>
  <si>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</si>
  <si>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Labor Costs</t>
  </si>
  <si>
    <t>Total Labor Costs</t>
  </si>
  <si>
    <t>Other Expenses</t>
  </si>
  <si>
    <t>Total Other Expenses</t>
  </si>
  <si>
    <t>Total Expense</t>
  </si>
  <si>
    <t>Wages</t>
  </si>
  <si>
    <t>Cleaning Supplies</t>
  </si>
  <si>
    <t>Uniforms</t>
  </si>
  <si>
    <t>Smallwares</t>
  </si>
  <si>
    <t>Recruitment</t>
  </si>
  <si>
    <t>Equipment Replacement</t>
  </si>
  <si>
    <t>Assisted Living</t>
  </si>
  <si>
    <t>Skilled Nursing</t>
  </si>
  <si>
    <t>Dining Services</t>
  </si>
  <si>
    <t>Plant Operations</t>
  </si>
  <si>
    <t>Marketing</t>
  </si>
  <si>
    <t>Administration</t>
  </si>
  <si>
    <t>Meal Counts-</t>
  </si>
  <si>
    <t>Per Plate Cost Calculations-</t>
  </si>
  <si>
    <t>Independent Living -</t>
  </si>
  <si>
    <t>#1</t>
  </si>
  <si>
    <t>#2</t>
  </si>
  <si>
    <t>#3</t>
  </si>
  <si>
    <t>#4</t>
  </si>
  <si>
    <t>#5</t>
  </si>
  <si>
    <t>Low</t>
  </si>
  <si>
    <t>Mid</t>
  </si>
  <si>
    <t>High</t>
  </si>
  <si>
    <t>#6</t>
  </si>
  <si>
    <t xml:space="preserve">Appetizer 1  (Juice, soup, Salad) </t>
  </si>
  <si>
    <t xml:space="preserve">Appetizer 2  (Juice, soup, Salad) </t>
  </si>
  <si>
    <t>Entrée</t>
  </si>
  <si>
    <t>Starch</t>
  </si>
  <si>
    <t>Vegetable 1</t>
  </si>
  <si>
    <t>Vegetable 2</t>
  </si>
  <si>
    <t>Dessert</t>
  </si>
  <si>
    <t>Bread &amp; Butter</t>
  </si>
  <si>
    <t>Beverage 1</t>
  </si>
  <si>
    <t>Beverage 2</t>
  </si>
  <si>
    <t>Avg.</t>
  </si>
  <si>
    <t>Cost of Meals-</t>
  </si>
  <si>
    <t xml:space="preserve">Appetizer 2  (fruit) </t>
  </si>
  <si>
    <t>Breakfast Meat</t>
  </si>
  <si>
    <t>Evening</t>
  </si>
  <si>
    <t>Noon</t>
  </si>
  <si>
    <t xml:space="preserve">Noon -               Appetizer 1  (Juice, soup, Salad) </t>
  </si>
  <si>
    <t xml:space="preserve">Breakfast-                             Appetizer 1  (Juice) </t>
  </si>
  <si>
    <t xml:space="preserve">Breakfast Bread or Pastry </t>
  </si>
  <si>
    <t xml:space="preserve">Evening-             Appetizer 1  (Juice, soup, Salad) </t>
  </si>
  <si>
    <t>Snacks &amp; Nourishment -                          Morning</t>
  </si>
  <si>
    <t>Per Patient Day Meal Cost</t>
  </si>
  <si>
    <t>Staff (20%)</t>
  </si>
  <si>
    <t>Total Per Meal Raw Cost</t>
  </si>
  <si>
    <t>Potential Residents Per Month</t>
  </si>
  <si>
    <t xml:space="preserve">Guest </t>
  </si>
  <si>
    <t>SNF, AL, Dementia, &amp; Alzheimer-</t>
  </si>
  <si>
    <t>Operating, Q&amp;A Expenses</t>
  </si>
  <si>
    <t>Dining Services Director</t>
  </si>
  <si>
    <t>Nutrition Services Manager</t>
  </si>
  <si>
    <t>Office Manager</t>
  </si>
  <si>
    <t>9:00 AM - 5:00 PM</t>
  </si>
  <si>
    <t>PM Pot/Pans</t>
  </si>
  <si>
    <t>4:00 PM - 7:30 PM</t>
  </si>
  <si>
    <t>Department Administration:</t>
  </si>
  <si>
    <t>Main Production:</t>
  </si>
  <si>
    <t>Varied</t>
  </si>
  <si>
    <t>Salad &amp; Cold Prep</t>
  </si>
  <si>
    <t>Baker</t>
  </si>
  <si>
    <t>Executive Chef</t>
  </si>
  <si>
    <t>Area</t>
  </si>
  <si>
    <t>5:30 AM - 1:30 PM</t>
  </si>
  <si>
    <t>6:00 AM-2:30 PM</t>
  </si>
  <si>
    <t>12:00 PM - 8:30 PM</t>
  </si>
  <si>
    <t>7:00 AM - 3:30 PM</t>
  </si>
  <si>
    <t>Main Dining:</t>
  </si>
  <si>
    <t>4:30 PM - 8:30 PM</t>
  </si>
  <si>
    <t>4:00 PM - 8:30 PM</t>
  </si>
  <si>
    <t>Bar Tender</t>
  </si>
  <si>
    <t xml:space="preserve">PM Dishroom </t>
  </si>
  <si>
    <t>Clerk</t>
  </si>
  <si>
    <t>No. of Days</t>
  </si>
  <si>
    <t>Months</t>
  </si>
  <si>
    <t>Benefits (23%)</t>
  </si>
  <si>
    <t>Communities Average Per Plate Food Cost</t>
  </si>
  <si>
    <t>Communities Average Per Plate Labor Cost</t>
  </si>
  <si>
    <t>Social Services</t>
  </si>
  <si>
    <t>Resident Services</t>
  </si>
  <si>
    <t>Assisted Living-Memory</t>
  </si>
  <si>
    <t>Home Health &amp; Salon</t>
  </si>
  <si>
    <t>G&amp;A EXPENSE</t>
  </si>
  <si>
    <t>Total Operating Expenses</t>
  </si>
  <si>
    <t>Paper Supplies</t>
  </si>
  <si>
    <t>Linen Supplies</t>
  </si>
  <si>
    <t>Liners</t>
  </si>
  <si>
    <t>Flatware</t>
  </si>
  <si>
    <t>China/Glassware</t>
  </si>
  <si>
    <t>Kitchen Equipment</t>
  </si>
  <si>
    <t>Equipment Rental</t>
  </si>
  <si>
    <t>Dues/Fees/Subcriptions</t>
  </si>
  <si>
    <t>Contract Labor</t>
  </si>
  <si>
    <t>Consultants Fee</t>
  </si>
  <si>
    <t>Office Supplies</t>
  </si>
  <si>
    <t>Meetings &amp; Seminars</t>
  </si>
  <si>
    <t>Computer Supplies</t>
  </si>
  <si>
    <t>11:00AM-7:30PM</t>
  </si>
  <si>
    <t>Hours Per Wk</t>
  </si>
  <si>
    <t>Avg Hrs. 7 Days</t>
  </si>
  <si>
    <t>Communities Average Per Plate Operating Cost</t>
  </si>
  <si>
    <t>Communities Average Per Plate G&amp;A Cost</t>
  </si>
  <si>
    <t>Total Per Plate Cost</t>
  </si>
  <si>
    <t>Double Occupancy Factor</t>
  </si>
  <si>
    <t>Units</t>
  </si>
  <si>
    <t>Garden Homes</t>
  </si>
  <si>
    <t>Apartments</t>
  </si>
  <si>
    <t>SNF Memory</t>
  </si>
  <si>
    <t>Community Neighborhood</t>
  </si>
  <si>
    <t>Community Totals</t>
  </si>
  <si>
    <t>Potential Residents per day</t>
  </si>
  <si>
    <t>Departments</t>
  </si>
  <si>
    <t>Budgeted Staffing Levels</t>
  </si>
  <si>
    <t>Potential Staff per day</t>
  </si>
  <si>
    <t xml:space="preserve">                   Laundry</t>
  </si>
  <si>
    <t xml:space="preserve">                   Maintaince</t>
  </si>
  <si>
    <t xml:space="preserve">                   Security</t>
  </si>
  <si>
    <t xml:space="preserve">                   Housekeeping</t>
  </si>
  <si>
    <t>Guests</t>
  </si>
  <si>
    <t>(1 % of the resident census)</t>
  </si>
  <si>
    <r>
      <t xml:space="preserve">Apartments                             </t>
    </r>
    <r>
      <rPr>
        <sz val="8"/>
        <rFont val="Times New Roman"/>
        <family val="1"/>
      </rPr>
      <t>(based on per meal raw cost)</t>
    </r>
  </si>
  <si>
    <r>
      <t xml:space="preserve">Garden Homes                       </t>
    </r>
    <r>
      <rPr>
        <sz val="8"/>
        <rFont val="Times New Roman"/>
        <family val="1"/>
      </rPr>
      <t>( based on per meal raw cost)</t>
    </r>
  </si>
  <si>
    <r>
      <t xml:space="preserve">Skilled Nursing                      </t>
    </r>
    <r>
      <rPr>
        <sz val="8"/>
        <rFont val="Times New Roman"/>
        <family val="1"/>
      </rPr>
      <t>( based on per day meal cost)</t>
    </r>
  </si>
  <si>
    <r>
      <t xml:space="preserve">SNF Memory                    </t>
    </r>
    <r>
      <rPr>
        <sz val="8"/>
        <rFont val="Times New Roman"/>
        <family val="1"/>
      </rPr>
      <t>( based on per day meal cost)</t>
    </r>
  </si>
  <si>
    <r>
      <t xml:space="preserve">Assisted Living                     </t>
    </r>
    <r>
      <rPr>
        <sz val="8"/>
        <rFont val="Times New Roman"/>
        <family val="1"/>
      </rPr>
      <t>( based on per day meal cost)</t>
    </r>
  </si>
  <si>
    <r>
      <t xml:space="preserve">Guest                                     </t>
    </r>
    <r>
      <rPr>
        <sz val="8"/>
        <rFont val="Times New Roman"/>
        <family val="1"/>
      </rPr>
      <t xml:space="preserve"> ( based on per meal raw cost)</t>
    </r>
  </si>
  <si>
    <r>
      <t xml:space="preserve">Staff                                        </t>
    </r>
    <r>
      <rPr>
        <sz val="8"/>
        <rFont val="Times New Roman"/>
        <family val="1"/>
      </rPr>
      <t>( based on per meal raw cost)</t>
    </r>
  </si>
  <si>
    <t>Days Per Month Factor</t>
  </si>
  <si>
    <t>HC &amp; AL: Per Patient Day Raw Food Cost-</t>
  </si>
  <si>
    <t>ILU: Average Raw Per Plate Cost-</t>
  </si>
  <si>
    <r>
      <t xml:space="preserve">Apartments                                     </t>
    </r>
    <r>
      <rPr>
        <sz val="8"/>
        <rFont val="Times New Roman"/>
        <family val="1"/>
      </rPr>
      <t>( 1 per meal per day)</t>
    </r>
  </si>
  <si>
    <r>
      <t xml:space="preserve">Garden Homes                               </t>
    </r>
    <r>
      <rPr>
        <sz val="8"/>
        <rFont val="Times New Roman"/>
        <family val="1"/>
      </rPr>
      <t xml:space="preserve"> ( 1 per meal per day)</t>
    </r>
  </si>
  <si>
    <r>
      <t xml:space="preserve">Skilled Nursing                             </t>
    </r>
    <r>
      <rPr>
        <sz val="8"/>
        <rFont val="Times New Roman"/>
        <family val="1"/>
      </rPr>
      <t xml:space="preserve"> ( 3 per meals per day)</t>
    </r>
  </si>
  <si>
    <r>
      <t xml:space="preserve">SNF Memory                         </t>
    </r>
    <r>
      <rPr>
        <sz val="8"/>
        <rFont val="Times New Roman"/>
        <family val="1"/>
      </rPr>
      <t xml:space="preserve"> ( 3 per meals per day)</t>
    </r>
  </si>
  <si>
    <r>
      <t xml:space="preserve">SNF Memory                         </t>
    </r>
    <r>
      <rPr>
        <sz val="8"/>
        <rFont val="Times New Roman"/>
        <family val="1"/>
      </rPr>
      <t>( 3 per meals per day)</t>
    </r>
  </si>
  <si>
    <r>
      <t xml:space="preserve">Assisted Living                             </t>
    </r>
    <r>
      <rPr>
        <sz val="8"/>
        <rFont val="Times New Roman"/>
        <family val="1"/>
      </rPr>
      <t>( 3 per meals per day)</t>
    </r>
  </si>
  <si>
    <t xml:space="preserve">Residents Combined Avg. Plate Cost </t>
  </si>
  <si>
    <t>Skilled:</t>
  </si>
  <si>
    <t>Service &amp; Catering Manager</t>
  </si>
  <si>
    <t>AM Utility</t>
  </si>
  <si>
    <t xml:space="preserve">AM Pots/Pans </t>
  </si>
  <si>
    <t>Relief Lead Cook</t>
  </si>
  <si>
    <t>AM Cook</t>
  </si>
  <si>
    <t>PM Cook</t>
  </si>
  <si>
    <t>Relief Cook</t>
  </si>
  <si>
    <t>Relief Baker/Salad&amp; Cold Prep</t>
  </si>
  <si>
    <t>AM Greeter/Server</t>
  </si>
  <si>
    <t>AM Server (FT)</t>
  </si>
  <si>
    <t>PM Server (FT)</t>
  </si>
  <si>
    <t>PM Waiter/Watress (PT)</t>
  </si>
  <si>
    <t>PM Hostess/Host-Supervisor (FT)</t>
  </si>
  <si>
    <t>Relief Hostess/Host</t>
  </si>
  <si>
    <t xml:space="preserve">Positions Scheduled Hours </t>
  </si>
  <si>
    <t>7:00 AM-3:30  PM</t>
  </si>
  <si>
    <t>AL Memory:</t>
  </si>
  <si>
    <t>Skilled Memory:</t>
  </si>
  <si>
    <t>Parlour/Store:</t>
  </si>
  <si>
    <t>AM Servers</t>
  </si>
  <si>
    <t>PM Servers</t>
  </si>
  <si>
    <t>AM Aide (kitchen)</t>
  </si>
  <si>
    <t>PM Aide(kitchen)</t>
  </si>
  <si>
    <t>Sunday</t>
  </si>
  <si>
    <t>Monday</t>
  </si>
  <si>
    <t>Tuesday</t>
  </si>
  <si>
    <t>Wednesday</t>
  </si>
  <si>
    <t>Thursday</t>
  </si>
  <si>
    <t>Friday</t>
  </si>
  <si>
    <t>Saturday</t>
  </si>
  <si>
    <t>x</t>
  </si>
  <si>
    <t>Stock/Receiving Clerk</t>
  </si>
  <si>
    <t>Relief</t>
  </si>
  <si>
    <t>Remaining Positions in Title</t>
  </si>
  <si>
    <t>Remaining Staff in Position</t>
  </si>
  <si>
    <t>Lead Cook (SousChef)</t>
  </si>
  <si>
    <t>FTE's Per Day</t>
  </si>
  <si>
    <t>Name</t>
  </si>
  <si>
    <t>Dining Service Schedule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</si>
</sst>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#,##0.00;[Red]#,##0.00"/>
    <numFmt numFmtId="175" formatCode="mmm\-yyyy"/>
  </numFmts>
  <fonts count="21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61"/>
      <name val="Times New Roman"/>
      <family val="1"/>
    </font>
    <font>
      <sz val="10"/>
      <color indexed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44" fontId="4" fillId="0" borderId="4" xfId="17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0" xfId="15" applyFont="1" applyAlignment="1">
      <alignment/>
    </xf>
    <xf numFmtId="0" fontId="6" fillId="0" borderId="0" xfId="0" applyFont="1" applyBorder="1" applyAlignment="1">
      <alignment/>
    </xf>
    <xf numFmtId="44" fontId="4" fillId="0" borderId="5" xfId="17" applyFont="1" applyBorder="1" applyAlignment="1">
      <alignment/>
    </xf>
    <xf numFmtId="44" fontId="2" fillId="0" borderId="6" xfId="17" applyFont="1" applyBorder="1" applyAlignment="1">
      <alignment/>
    </xf>
    <xf numFmtId="44" fontId="3" fillId="0" borderId="7" xfId="17" applyFont="1" applyBorder="1" applyAlignment="1">
      <alignment/>
    </xf>
    <xf numFmtId="44" fontId="3" fillId="0" borderId="8" xfId="17" applyFont="1" applyBorder="1" applyAlignment="1">
      <alignment/>
    </xf>
    <xf numFmtId="44" fontId="3" fillId="0" borderId="9" xfId="17" applyFont="1" applyBorder="1" applyAlignment="1">
      <alignment/>
    </xf>
    <xf numFmtId="44" fontId="3" fillId="0" borderId="0" xfId="17" applyFont="1" applyBorder="1" applyAlignment="1">
      <alignment/>
    </xf>
    <xf numFmtId="44" fontId="4" fillId="0" borderId="10" xfId="17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44" fontId="4" fillId="0" borderId="2" xfId="17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44" fontId="4" fillId="0" borderId="0" xfId="17" applyFont="1" applyBorder="1" applyAlignment="1">
      <alignment horizontal="right"/>
    </xf>
    <xf numFmtId="44" fontId="1" fillId="2" borderId="0" xfId="0" applyNumberFormat="1" applyFont="1" applyFill="1" applyAlignment="1">
      <alignment horizontal="right"/>
    </xf>
    <xf numFmtId="44" fontId="2" fillId="2" borderId="0" xfId="17" applyFont="1" applyFill="1" applyBorder="1" applyAlignment="1">
      <alignment horizontal="right"/>
    </xf>
    <xf numFmtId="0" fontId="4" fillId="0" borderId="11" xfId="0" applyFont="1" applyBorder="1" applyAlignment="1">
      <alignment/>
    </xf>
    <xf numFmtId="44" fontId="1" fillId="2" borderId="11" xfId="0" applyNumberFormat="1" applyFont="1" applyFill="1" applyBorder="1" applyAlignment="1">
      <alignment horizontal="right"/>
    </xf>
    <xf numFmtId="44" fontId="2" fillId="2" borderId="11" xfId="17" applyFont="1" applyFill="1" applyBorder="1" applyAlignment="1">
      <alignment horizontal="right"/>
    </xf>
    <xf numFmtId="44" fontId="4" fillId="2" borderId="0" xfId="17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44" fontId="2" fillId="0" borderId="0" xfId="17" applyFont="1" applyBorder="1" applyAlignment="1">
      <alignment horizontal="right"/>
    </xf>
    <xf numFmtId="44" fontId="3" fillId="0" borderId="0" xfId="17" applyFont="1" applyBorder="1" applyAlignment="1">
      <alignment horizontal="right"/>
    </xf>
    <xf numFmtId="44" fontId="3" fillId="2" borderId="0" xfId="17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44" fontId="2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17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17" applyNumberFormat="1" applyFont="1" applyFill="1" applyBorder="1" applyAlignment="1">
      <alignment horizontal="left" indent="2"/>
    </xf>
    <xf numFmtId="0" fontId="2" fillId="0" borderId="0" xfId="17" applyNumberFormat="1" applyFont="1" applyFill="1" applyBorder="1" applyAlignment="1">
      <alignment horizontal="left" indent="2"/>
    </xf>
    <xf numFmtId="0" fontId="2" fillId="0" borderId="0" xfId="0" applyFont="1" applyAlignment="1">
      <alignment horizontal="left"/>
    </xf>
    <xf numFmtId="8" fontId="4" fillId="0" borderId="12" xfId="17" applyNumberFormat="1" applyFont="1" applyBorder="1" applyAlignment="1">
      <alignment/>
    </xf>
    <xf numFmtId="8" fontId="4" fillId="0" borderId="13" xfId="17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173" fontId="2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17" applyNumberFormat="1" applyFont="1" applyBorder="1" applyAlignment="1">
      <alignment horizontal="left" indent="2"/>
    </xf>
    <xf numFmtId="0" fontId="1" fillId="0" borderId="0" xfId="17" applyNumberFormat="1" applyFont="1" applyFill="1" applyBorder="1" applyAlignment="1">
      <alignment horizontal="left" indent="2"/>
    </xf>
    <xf numFmtId="0" fontId="3" fillId="0" borderId="0" xfId="17" applyNumberFormat="1" applyFont="1" applyBorder="1" applyAlignment="1">
      <alignment horizontal="left" indent="2"/>
    </xf>
    <xf numFmtId="164" fontId="4" fillId="0" borderId="0" xfId="17" applyNumberFormat="1" applyFont="1" applyBorder="1" applyAlignment="1">
      <alignment horizontal="left" indent="2"/>
    </xf>
    <xf numFmtId="164" fontId="2" fillId="0" borderId="0" xfId="0" applyNumberFormat="1" applyFont="1" applyBorder="1" applyAlignment="1">
      <alignment horizontal="left" indent="2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64" fontId="4" fillId="0" borderId="14" xfId="17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0" xfId="17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5" xfId="17" applyNumberFormat="1" applyFont="1" applyFill="1" applyBorder="1" applyAlignment="1">
      <alignment horizontal="center"/>
    </xf>
    <xf numFmtId="0" fontId="4" fillId="0" borderId="5" xfId="17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6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173" fontId="4" fillId="0" borderId="14" xfId="15" applyNumberFormat="1" applyFont="1" applyBorder="1" applyAlignment="1">
      <alignment horizontal="left" indent="5"/>
    </xf>
    <xf numFmtId="173" fontId="4" fillId="0" borderId="17" xfId="15" applyNumberFormat="1" applyFont="1" applyBorder="1" applyAlignment="1">
      <alignment horizontal="left" indent="5"/>
    </xf>
    <xf numFmtId="173" fontId="2" fillId="0" borderId="14" xfId="15" applyNumberFormat="1" applyFont="1" applyBorder="1" applyAlignment="1">
      <alignment horizontal="left" indent="5"/>
    </xf>
    <xf numFmtId="173" fontId="2" fillId="0" borderId="16" xfId="15" applyNumberFormat="1" applyFont="1" applyBorder="1" applyAlignment="1">
      <alignment horizontal="left" indent="5"/>
    </xf>
    <xf numFmtId="0" fontId="3" fillId="2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1" fontId="2" fillId="0" borderId="14" xfId="17" applyNumberFormat="1" applyFont="1" applyBorder="1" applyAlignment="1">
      <alignment horizontal="center"/>
    </xf>
    <xf numFmtId="173" fontId="2" fillId="0" borderId="16" xfId="15" applyNumberFormat="1" applyFont="1" applyBorder="1" applyAlignment="1">
      <alignment horizontal="left" indent="2"/>
    </xf>
    <xf numFmtId="0" fontId="2" fillId="2" borderId="15" xfId="0" applyFont="1" applyFill="1" applyBorder="1" applyAlignment="1">
      <alignment/>
    </xf>
    <xf numFmtId="1" fontId="4" fillId="0" borderId="2" xfId="0" applyNumberFormat="1" applyFont="1" applyBorder="1" applyAlignment="1">
      <alignment/>
    </xf>
    <xf numFmtId="43" fontId="2" fillId="0" borderId="17" xfId="15" applyFont="1" applyBorder="1" applyAlignment="1">
      <alignment/>
    </xf>
    <xf numFmtId="0" fontId="3" fillId="0" borderId="18" xfId="0" applyFont="1" applyBorder="1" applyAlignment="1">
      <alignment/>
    </xf>
    <xf numFmtId="0" fontId="6" fillId="2" borderId="2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14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3" fillId="0" borderId="21" xfId="0" applyFont="1" applyBorder="1" applyAlignment="1">
      <alignment/>
    </xf>
    <xf numFmtId="44" fontId="2" fillId="0" borderId="2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44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44" fontId="2" fillId="0" borderId="22" xfId="0" applyNumberFormat="1" applyFont="1" applyBorder="1" applyAlignment="1">
      <alignment/>
    </xf>
    <xf numFmtId="44" fontId="2" fillId="0" borderId="17" xfId="17" applyFont="1" applyBorder="1" applyAlignment="1">
      <alignment/>
    </xf>
    <xf numFmtId="44" fontId="2" fillId="0" borderId="16" xfId="17" applyFont="1" applyBorder="1" applyAlignment="1">
      <alignment/>
    </xf>
    <xf numFmtId="44" fontId="2" fillId="0" borderId="18" xfId="17" applyFont="1" applyBorder="1" applyAlignment="1">
      <alignment/>
    </xf>
    <xf numFmtId="44" fontId="4" fillId="0" borderId="31" xfId="17" applyFont="1" applyBorder="1" applyAlignment="1">
      <alignment/>
    </xf>
    <xf numFmtId="44" fontId="4" fillId="0" borderId="16" xfId="17" applyFont="1" applyBorder="1" applyAlignment="1">
      <alignment/>
    </xf>
    <xf numFmtId="44" fontId="3" fillId="0" borderId="32" xfId="17" applyFont="1" applyBorder="1" applyAlignment="1">
      <alignment/>
    </xf>
    <xf numFmtId="44" fontId="3" fillId="0" borderId="16" xfId="17" applyFont="1" applyBorder="1" applyAlignment="1">
      <alignment/>
    </xf>
    <xf numFmtId="0" fontId="5" fillId="2" borderId="16" xfId="0" applyFont="1" applyFill="1" applyBorder="1" applyAlignment="1">
      <alignment/>
    </xf>
    <xf numFmtId="44" fontId="2" fillId="0" borderId="32" xfId="17" applyFont="1" applyBorder="1" applyAlignment="1">
      <alignment/>
    </xf>
    <xf numFmtId="44" fontId="3" fillId="0" borderId="18" xfId="0" applyNumberFormat="1" applyFont="1" applyBorder="1" applyAlignment="1">
      <alignment/>
    </xf>
    <xf numFmtId="0" fontId="6" fillId="2" borderId="16" xfId="0" applyFont="1" applyFill="1" applyBorder="1" applyAlignment="1">
      <alignment/>
    </xf>
    <xf numFmtId="0" fontId="4" fillId="0" borderId="33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left"/>
      <protection/>
    </xf>
    <xf numFmtId="0" fontId="2" fillId="0" borderId="32" xfId="0" applyFont="1" applyBorder="1" applyAlignment="1">
      <alignment/>
    </xf>
    <xf numFmtId="0" fontId="8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44" fontId="3" fillId="0" borderId="13" xfId="0" applyNumberFormat="1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44" fontId="6" fillId="2" borderId="24" xfId="0" applyNumberFormat="1" applyFont="1" applyFill="1" applyBorder="1" applyAlignment="1">
      <alignment/>
    </xf>
    <xf numFmtId="44" fontId="6" fillId="2" borderId="22" xfId="0" applyNumberFormat="1" applyFont="1" applyFill="1" applyBorder="1" applyAlignment="1">
      <alignment/>
    </xf>
    <xf numFmtId="44" fontId="4" fillId="0" borderId="11" xfId="17" applyFont="1" applyBorder="1" applyAlignment="1">
      <alignment horizontal="right"/>
    </xf>
    <xf numFmtId="0" fontId="5" fillId="2" borderId="19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74" fontId="2" fillId="0" borderId="26" xfId="17" applyNumberFormat="1" applyFont="1" applyBorder="1" applyAlignment="1">
      <alignment horizontal="righ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/>
    </xf>
    <xf numFmtId="43" fontId="2" fillId="0" borderId="42" xfId="15" applyFont="1" applyBorder="1" applyAlignment="1">
      <alignment/>
    </xf>
    <xf numFmtId="0" fontId="2" fillId="0" borderId="42" xfId="0" applyFont="1" applyBorder="1" applyAlignment="1">
      <alignment/>
    </xf>
    <xf numFmtId="44" fontId="2" fillId="0" borderId="26" xfId="17" applyFont="1" applyBorder="1" applyAlignment="1">
      <alignment/>
    </xf>
    <xf numFmtId="44" fontId="3" fillId="0" borderId="27" xfId="0" applyNumberFormat="1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42" xfId="0" applyFont="1" applyBorder="1" applyAlignment="1">
      <alignment/>
    </xf>
    <xf numFmtId="8" fontId="2" fillId="0" borderId="41" xfId="17" applyNumberFormat="1" applyFont="1" applyBorder="1" applyAlignment="1">
      <alignment/>
    </xf>
    <xf numFmtId="0" fontId="2" fillId="0" borderId="44" xfId="0" applyFont="1" applyBorder="1" applyAlignment="1">
      <alignment/>
    </xf>
    <xf numFmtId="44" fontId="2" fillId="0" borderId="45" xfId="17" applyFont="1" applyBorder="1" applyAlignment="1">
      <alignment/>
    </xf>
    <xf numFmtId="0" fontId="3" fillId="0" borderId="42" xfId="0" applyFont="1" applyBorder="1" applyAlignment="1">
      <alignment/>
    </xf>
    <xf numFmtId="44" fontId="3" fillId="0" borderId="27" xfId="17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3" xfId="0" applyFont="1" applyBorder="1" applyAlignment="1">
      <alignment/>
    </xf>
    <xf numFmtId="0" fontId="4" fillId="0" borderId="46" xfId="0" applyFont="1" applyBorder="1" applyAlignment="1" applyProtection="1">
      <alignment horizontal="left"/>
      <protection/>
    </xf>
    <xf numFmtId="44" fontId="2" fillId="0" borderId="41" xfId="17" applyFont="1" applyBorder="1" applyAlignment="1">
      <alignment/>
    </xf>
    <xf numFmtId="0" fontId="4" fillId="0" borderId="47" xfId="0" applyFont="1" applyBorder="1" applyAlignment="1" applyProtection="1">
      <alignment horizontal="left"/>
      <protection/>
    </xf>
    <xf numFmtId="44" fontId="3" fillId="0" borderId="48" xfId="17" applyFont="1" applyBorder="1" applyAlignment="1">
      <alignment/>
    </xf>
    <xf numFmtId="0" fontId="4" fillId="0" borderId="21" xfId="0" applyFont="1" applyBorder="1" applyAlignment="1">
      <alignment/>
    </xf>
    <xf numFmtId="1" fontId="4" fillId="0" borderId="49" xfId="17" applyNumberFormat="1" applyFont="1" applyBorder="1" applyAlignment="1">
      <alignment horizontal="center"/>
    </xf>
    <xf numFmtId="1" fontId="2" fillId="0" borderId="37" xfId="17" applyNumberFormat="1" applyFont="1" applyBorder="1" applyAlignment="1">
      <alignment horizontal="center"/>
    </xf>
    <xf numFmtId="0" fontId="3" fillId="0" borderId="14" xfId="21" applyFont="1" applyBorder="1">
      <alignment/>
      <protection/>
    </xf>
    <xf numFmtId="0" fontId="4" fillId="0" borderId="5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3" xfId="21" applyFont="1" applyBorder="1">
      <alignment/>
      <protection/>
    </xf>
    <xf numFmtId="0" fontId="3" fillId="0" borderId="3" xfId="0" applyFont="1" applyBorder="1" applyAlignment="1">
      <alignment/>
    </xf>
    <xf numFmtId="0" fontId="4" fillId="0" borderId="0" xfId="21" applyFont="1" applyBorder="1">
      <alignment/>
      <protection/>
    </xf>
    <xf numFmtId="0" fontId="4" fillId="0" borderId="51" xfId="0" applyFont="1" applyBorder="1" applyAlignment="1">
      <alignment horizontal="center"/>
    </xf>
    <xf numFmtId="0" fontId="4" fillId="0" borderId="51" xfId="21" applyFont="1" applyBorder="1">
      <alignment/>
      <protection/>
    </xf>
    <xf numFmtId="0" fontId="4" fillId="0" borderId="50" xfId="21" applyFont="1" applyBorder="1">
      <alignment/>
      <protection/>
    </xf>
    <xf numFmtId="44" fontId="3" fillId="0" borderId="14" xfId="17" applyFont="1" applyBorder="1" applyAlignment="1">
      <alignment/>
    </xf>
    <xf numFmtId="0" fontId="3" fillId="0" borderId="17" xfId="21" applyFont="1" applyBorder="1">
      <alignment/>
      <protection/>
    </xf>
    <xf numFmtId="0" fontId="16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7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8" xfId="21" applyFont="1" applyBorder="1" applyAlignment="1">
      <alignment horizontal="center"/>
      <protection/>
    </xf>
    <xf numFmtId="0" fontId="4" fillId="0" borderId="14" xfId="21" applyFont="1" applyBorder="1" applyAlignment="1">
      <alignment horizontal="center"/>
      <protection/>
    </xf>
    <xf numFmtId="0" fontId="4" fillId="2" borderId="14" xfId="21" applyFont="1" applyFill="1" applyBorder="1">
      <alignment/>
      <protection/>
    </xf>
    <xf numFmtId="0" fontId="4" fillId="0" borderId="16" xfId="21" applyFont="1" applyBorder="1">
      <alignment/>
      <protection/>
    </xf>
    <xf numFmtId="0" fontId="4" fillId="0" borderId="18" xfId="21" applyFont="1" applyBorder="1">
      <alignment/>
      <protection/>
    </xf>
    <xf numFmtId="0" fontId="4" fillId="0" borderId="14" xfId="21" applyFont="1" applyBorder="1">
      <alignment/>
      <protection/>
    </xf>
    <xf numFmtId="0" fontId="3" fillId="0" borderId="16" xfId="21" applyFont="1" applyBorder="1">
      <alignment/>
      <protection/>
    </xf>
    <xf numFmtId="0" fontId="3" fillId="0" borderId="18" xfId="21" applyFont="1" applyBorder="1">
      <alignment/>
      <protection/>
    </xf>
    <xf numFmtId="0" fontId="4" fillId="0" borderId="17" xfId="21" applyFont="1" applyBorder="1">
      <alignment/>
      <protection/>
    </xf>
    <xf numFmtId="164" fontId="4" fillId="0" borderId="17" xfId="21" applyNumberFormat="1" applyFont="1" applyBorder="1">
      <alignment/>
      <protection/>
    </xf>
    <xf numFmtId="164" fontId="4" fillId="0" borderId="16" xfId="21" applyNumberFormat="1" applyFont="1" applyBorder="1">
      <alignment/>
      <protection/>
    </xf>
    <xf numFmtId="164" fontId="4" fillId="0" borderId="18" xfId="21" applyNumberFormat="1" applyFont="1" applyBorder="1">
      <alignment/>
      <protection/>
    </xf>
    <xf numFmtId="164" fontId="4" fillId="0" borderId="14" xfId="21" applyNumberFormat="1" applyFont="1" applyBorder="1">
      <alignment/>
      <protection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4" xfId="17" applyFont="1" applyBorder="1" applyAlignment="1">
      <alignment/>
    </xf>
    <xf numFmtId="0" fontId="3" fillId="0" borderId="17" xfId="21" applyFont="1" applyBorder="1" applyAlignment="1">
      <alignment horizontal="center"/>
      <protection/>
    </xf>
    <xf numFmtId="44" fontId="3" fillId="0" borderId="17" xfId="17" applyFont="1" applyBorder="1" applyAlignment="1">
      <alignment/>
    </xf>
    <xf numFmtId="44" fontId="3" fillId="0" borderId="18" xfId="17" applyFont="1" applyBorder="1" applyAlignment="1">
      <alignment/>
    </xf>
    <xf numFmtId="44" fontId="3" fillId="2" borderId="14" xfId="17" applyFont="1" applyFill="1" applyBorder="1" applyAlignment="1">
      <alignment/>
    </xf>
    <xf numFmtId="0" fontId="4" fillId="2" borderId="14" xfId="21" applyFont="1" applyFill="1" applyBorder="1" applyAlignment="1">
      <alignment horizontal="center"/>
      <protection/>
    </xf>
    <xf numFmtId="44" fontId="3" fillId="0" borderId="14" xfId="17" applyFont="1" applyBorder="1" applyAlignment="1">
      <alignment horizontal="center"/>
    </xf>
    <xf numFmtId="0" fontId="3" fillId="0" borderId="14" xfId="21" applyFont="1" applyFill="1" applyBorder="1" applyAlignment="1">
      <alignment horizontal="center"/>
      <protection/>
    </xf>
    <xf numFmtId="2" fontId="3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3" fillId="2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7" fillId="0" borderId="2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4" fillId="0" borderId="6" xfId="21" applyFont="1" applyBorder="1">
      <alignment/>
      <protection/>
    </xf>
    <xf numFmtId="0" fontId="4" fillId="0" borderId="6" xfId="21" applyFont="1" applyFill="1" applyBorder="1">
      <alignment/>
      <protection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3" xfId="21" applyFont="1" applyBorder="1">
      <alignment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7" fillId="0" borderId="3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6" xfId="21" applyFont="1" applyBorder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8" fillId="0" borderId="5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0" fillId="0" borderId="59" xfId="0" applyBorder="1" applyAlignment="1">
      <alignment/>
    </xf>
    <xf numFmtId="16" fontId="0" fillId="0" borderId="60" xfId="0" applyNumberFormat="1" applyBorder="1" applyAlignment="1">
      <alignment/>
    </xf>
    <xf numFmtId="16" fontId="0" fillId="0" borderId="31" xfId="0" applyNumberFormat="1" applyBorder="1" applyAlignment="1">
      <alignment/>
    </xf>
    <xf numFmtId="0" fontId="2" fillId="0" borderId="20" xfId="0" applyFont="1" applyBorder="1" applyAlignment="1">
      <alignment horizontal="left"/>
    </xf>
    <xf numFmtId="0" fontId="3" fillId="0" borderId="1" xfId="21" applyFont="1" applyBorder="1" applyAlignment="1">
      <alignment horizontal="center"/>
      <protection/>
    </xf>
    <xf numFmtId="0" fontId="3" fillId="0" borderId="20" xfId="21" applyFont="1" applyBorder="1" applyAlignment="1">
      <alignment horizontal="center"/>
      <protection/>
    </xf>
    <xf numFmtId="0" fontId="3" fillId="0" borderId="43" xfId="21" applyFont="1" applyFill="1" applyBorder="1" applyAlignment="1">
      <alignment horizontal="center"/>
      <protection/>
    </xf>
    <xf numFmtId="0" fontId="3" fillId="0" borderId="36" xfId="2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61" xfId="0" applyNumberFormat="1" applyBorder="1" applyAlignment="1">
      <alignment/>
    </xf>
    <xf numFmtId="0" fontId="3" fillId="0" borderId="40" xfId="21" applyFont="1" applyFill="1" applyBorder="1" applyAlignment="1">
      <alignment horizontal="center"/>
      <protection/>
    </xf>
    <xf numFmtId="0" fontId="0" fillId="0" borderId="62" xfId="0" applyBorder="1" applyAlignment="1">
      <alignment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24">
      <selection activeCell="B14" sqref="B14"/>
    </sheetView>
  </sheetViews>
  <sheetFormatPr defaultColWidth="9.140625" defaultRowHeight="12.75"/>
  <cols>
    <col min="1" max="1" width="26.421875" style="2" bestFit="1" customWidth="1"/>
    <col min="2" max="2" width="31.57421875" style="2" customWidth="1"/>
    <col min="3" max="3" width="26.140625" style="2" customWidth="1"/>
    <col min="4" max="4" width="27.8515625" style="2" bestFit="1" customWidth="1"/>
    <col min="5" max="5" width="11.28125" style="2" bestFit="1" customWidth="1"/>
    <col min="6" max="7" width="14.00390625" style="2" bestFit="1" customWidth="1"/>
    <col min="8" max="14" width="14.28125" style="2" bestFit="1" customWidth="1"/>
    <col min="15" max="15" width="10.28125" style="2" customWidth="1"/>
    <col min="16" max="16" width="10.421875" style="2" bestFit="1" customWidth="1"/>
    <col min="17" max="16384" width="9.140625" style="2" customWidth="1"/>
  </cols>
  <sheetData>
    <row r="1" spans="1:17" s="61" customFormat="1" ht="16.5" thickBot="1">
      <c r="A1" s="86" t="s">
        <v>137</v>
      </c>
      <c r="B1" s="76" t="s">
        <v>133</v>
      </c>
      <c r="C1" s="76" t="s">
        <v>132</v>
      </c>
      <c r="D1" s="68" t="s">
        <v>139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87"/>
      <c r="Q1" s="88"/>
    </row>
    <row r="2" spans="1:17" ht="16.5">
      <c r="A2" s="70"/>
      <c r="B2" s="73"/>
      <c r="C2" s="73"/>
      <c r="D2" s="190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3"/>
      <c r="Q2" s="5"/>
    </row>
    <row r="3" spans="1:17" s="60" customFormat="1" ht="18" customHeight="1">
      <c r="A3" s="83"/>
      <c r="B3" s="89"/>
      <c r="C3" s="73"/>
      <c r="D3" s="81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4"/>
      <c r="Q3" s="62"/>
    </row>
    <row r="4" spans="1:17" ht="15.75">
      <c r="A4" s="70"/>
      <c r="B4" s="73"/>
      <c r="C4" s="73"/>
      <c r="D4" s="8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4"/>
      <c r="Q4" s="5"/>
    </row>
    <row r="5" spans="1:17" ht="15.75">
      <c r="A5" s="71"/>
      <c r="B5" s="73"/>
      <c r="C5" s="73"/>
      <c r="D5" s="8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4"/>
      <c r="Q5" s="5"/>
    </row>
    <row r="6" spans="1:17" ht="15.75">
      <c r="A6" s="70"/>
      <c r="B6" s="73"/>
      <c r="C6" s="73"/>
      <c r="D6" s="8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4"/>
      <c r="Q6" s="5"/>
    </row>
    <row r="7" spans="1:17" ht="15.75">
      <c r="A7" s="71"/>
      <c r="B7" s="73"/>
      <c r="C7" s="73"/>
      <c r="D7" s="8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54"/>
      <c r="Q7" s="5"/>
    </row>
    <row r="8" spans="1:17" s="10" customFormat="1" ht="17.25" thickBot="1">
      <c r="A8" s="92" t="s">
        <v>138</v>
      </c>
      <c r="B8" s="90">
        <f>+B2+B3+B4+B5+B6+B7</f>
        <v>0</v>
      </c>
      <c r="C8" s="91"/>
      <c r="D8" s="191">
        <f>SUM(D2:D7)</f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3"/>
      <c r="Q8" s="38"/>
    </row>
    <row r="9" spans="1:17" s="10" customFormat="1" ht="16.5">
      <c r="A9" s="27"/>
      <c r="B9" s="27"/>
      <c r="C9" s="27"/>
      <c r="D9" s="79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53"/>
      <c r="Q9" s="38"/>
    </row>
    <row r="10" spans="1:17" s="10" customFormat="1" ht="16.5">
      <c r="A10" s="69" t="s">
        <v>147</v>
      </c>
      <c r="B10" s="101" t="s">
        <v>148</v>
      </c>
      <c r="C10" s="102"/>
      <c r="D10" s="103">
        <f>+D8*1%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3"/>
      <c r="Q10" s="38"/>
    </row>
    <row r="11" spans="1:17" s="10" customFormat="1" ht="16.5">
      <c r="A11" s="27"/>
      <c r="B11" s="27"/>
      <c r="C11" s="27"/>
      <c r="D11" s="7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53"/>
      <c r="Q11" s="38"/>
    </row>
    <row r="12" spans="1:17" s="10" customFormat="1" ht="16.5">
      <c r="A12" s="27"/>
      <c r="B12" s="27"/>
      <c r="C12" s="27"/>
      <c r="D12" s="79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53"/>
      <c r="Q12" s="38"/>
    </row>
    <row r="13" spans="1:17" s="10" customFormat="1" ht="16.5">
      <c r="A13" s="27"/>
      <c r="B13" s="27"/>
      <c r="C13" s="27"/>
      <c r="D13" s="79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53"/>
      <c r="Q13" s="38"/>
    </row>
    <row r="14" spans="1:17" s="10" customFormat="1" ht="16.5">
      <c r="A14" s="27"/>
      <c r="B14" s="27"/>
      <c r="C14" s="27"/>
      <c r="D14" s="79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53"/>
      <c r="Q14" s="38"/>
    </row>
    <row r="15" spans="1:17" ht="15.75">
      <c r="A15" s="25"/>
      <c r="B15" s="25"/>
      <c r="C15" s="2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51"/>
      <c r="Q15" s="5"/>
    </row>
    <row r="16" spans="1:16" s="5" customFormat="1" ht="15.75">
      <c r="A16" s="27"/>
      <c r="B16" s="27"/>
      <c r="C16" s="2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1"/>
    </row>
    <row r="17" spans="1:16" ht="15.75">
      <c r="A17" s="76" t="s">
        <v>140</v>
      </c>
      <c r="B17" s="85" t="s">
        <v>141</v>
      </c>
      <c r="C17" s="76" t="s">
        <v>142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2"/>
    </row>
    <row r="18" spans="1:16" ht="15.75">
      <c r="A18" s="72" t="s">
        <v>35</v>
      </c>
      <c r="B18" s="70"/>
      <c r="C18" s="77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49"/>
    </row>
    <row r="19" spans="1:16" ht="15.75">
      <c r="A19" s="72" t="s">
        <v>36</v>
      </c>
      <c r="B19" s="70"/>
      <c r="C19" s="7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49"/>
    </row>
    <row r="20" spans="1:16" ht="15.75">
      <c r="A20" s="74" t="s">
        <v>146</v>
      </c>
      <c r="B20" s="70"/>
      <c r="C20" s="77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49"/>
    </row>
    <row r="21" spans="1:16" ht="15.75">
      <c r="A21" s="74" t="s">
        <v>143</v>
      </c>
      <c r="B21" s="70"/>
      <c r="C21" s="77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49"/>
    </row>
    <row r="22" spans="1:16" ht="15.75">
      <c r="A22" s="75" t="s">
        <v>144</v>
      </c>
      <c r="B22" s="70"/>
      <c r="C22" s="7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49"/>
    </row>
    <row r="23" spans="1:16" ht="15.75">
      <c r="A23" s="74" t="s">
        <v>145</v>
      </c>
      <c r="B23" s="70"/>
      <c r="C23" s="7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49"/>
    </row>
    <row r="24" spans="1:16" ht="15.75">
      <c r="A24" s="72" t="s">
        <v>107</v>
      </c>
      <c r="B24" s="70"/>
      <c r="C24" s="7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50"/>
    </row>
    <row r="25" spans="1:16" ht="15.75">
      <c r="A25" s="72" t="s">
        <v>37</v>
      </c>
      <c r="B25" s="70"/>
      <c r="C25" s="77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50"/>
    </row>
    <row r="26" spans="1:16" ht="15.75">
      <c r="A26" s="72" t="s">
        <v>108</v>
      </c>
      <c r="B26" s="70"/>
      <c r="C26" s="77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50"/>
    </row>
    <row r="27" spans="1:16" ht="15.75">
      <c r="A27" s="72" t="s">
        <v>109</v>
      </c>
      <c r="B27" s="70"/>
      <c r="C27" s="7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50"/>
    </row>
    <row r="28" spans="1:16" ht="15.75">
      <c r="A28" s="72" t="s">
        <v>110</v>
      </c>
      <c r="B28" s="70"/>
      <c r="C28" s="7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50"/>
    </row>
    <row r="29" spans="1:16" ht="15.75">
      <c r="A29" s="72" t="s">
        <v>34</v>
      </c>
      <c r="B29" s="70"/>
      <c r="C29" s="77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50"/>
    </row>
    <row r="30" spans="1:16" ht="15.75">
      <c r="A30" s="73" t="s">
        <v>136</v>
      </c>
      <c r="B30" s="70"/>
      <c r="C30" s="77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50"/>
    </row>
    <row r="31" spans="1:16" ht="15.75">
      <c r="A31" s="72" t="s">
        <v>33</v>
      </c>
      <c r="B31" s="70"/>
      <c r="C31" s="77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50"/>
    </row>
    <row r="32" spans="1:16" ht="15.75">
      <c r="A32" s="73" t="s">
        <v>136</v>
      </c>
      <c r="B32" s="70"/>
      <c r="C32" s="7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50"/>
    </row>
    <row r="33" spans="1:16" ht="15.75">
      <c r="A33" s="72" t="s">
        <v>38</v>
      </c>
      <c r="B33" s="70"/>
      <c r="C33" s="7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50"/>
    </row>
    <row r="34" spans="1:16" ht="15.75">
      <c r="A34" s="69" t="s">
        <v>2</v>
      </c>
      <c r="B34" s="78">
        <f>SUM(B18:B33)</f>
        <v>0</v>
      </c>
      <c r="C34" s="78">
        <f>SUM(C18:C33)</f>
        <v>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0"/>
    </row>
    <row r="35" spans="5:15" ht="12.7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5:15" ht="12.7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44" s="10" customFormat="1" ht="12.75"/>
  </sheetData>
  <printOptions horizontalCentered="1" verticalCentered="1"/>
  <pageMargins left="0.25" right="0.25" top="1" bottom="0.5" header="0.5" footer="0.5"/>
  <pageSetup horizontalDpi="300" verticalDpi="300" orientation="portrait" scale="90" r:id="rId1"/>
  <headerFooter alignWithMargins="0">
    <oddHeader>&amp;C&amp;"Arial,Bold"&amp;14Resident and Staff Census
Meal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F64" sqref="F64"/>
    </sheetView>
  </sheetViews>
  <sheetFormatPr defaultColWidth="9.140625" defaultRowHeight="12.75"/>
  <cols>
    <col min="1" max="1" width="38.140625" style="2" bestFit="1" customWidth="1"/>
    <col min="2" max="7" width="7.57421875" style="2" bestFit="1" customWidth="1"/>
    <col min="8" max="8" width="8.7109375" style="2" bestFit="1" customWidth="1"/>
    <col min="9" max="9" width="7.57421875" style="2" bestFit="1" customWidth="1"/>
    <col min="10" max="16384" width="9.140625" style="2" customWidth="1"/>
  </cols>
  <sheetData>
    <row r="1" spans="1:9" ht="18.75">
      <c r="A1" s="26" t="s">
        <v>40</v>
      </c>
      <c r="B1" s="5"/>
      <c r="C1" s="27"/>
      <c r="D1" s="27"/>
      <c r="E1" s="27"/>
      <c r="F1" s="27"/>
      <c r="G1" s="27"/>
      <c r="H1" s="27"/>
      <c r="I1" s="27"/>
    </row>
    <row r="2" spans="1:7" ht="15.75">
      <c r="A2" s="24" t="s">
        <v>41</v>
      </c>
      <c r="B2" s="27" t="s">
        <v>47</v>
      </c>
      <c r="C2" s="27" t="s">
        <v>47</v>
      </c>
      <c r="D2" s="27" t="s">
        <v>48</v>
      </c>
      <c r="E2" s="27" t="s">
        <v>48</v>
      </c>
      <c r="F2" s="27" t="s">
        <v>49</v>
      </c>
      <c r="G2" s="27" t="s">
        <v>49</v>
      </c>
    </row>
    <row r="3" spans="2:9" ht="18.75">
      <c r="B3" s="28" t="s">
        <v>42</v>
      </c>
      <c r="C3" s="27" t="s">
        <v>43</v>
      </c>
      <c r="D3" s="27" t="s">
        <v>44</v>
      </c>
      <c r="E3" s="27" t="s">
        <v>45</v>
      </c>
      <c r="F3" s="27" t="s">
        <v>46</v>
      </c>
      <c r="G3" s="27" t="s">
        <v>50</v>
      </c>
      <c r="H3" s="29" t="s">
        <v>2</v>
      </c>
      <c r="I3" s="30" t="s">
        <v>61</v>
      </c>
    </row>
    <row r="4" spans="1:9" ht="15.75">
      <c r="A4" s="2" t="s">
        <v>51</v>
      </c>
      <c r="B4" s="31">
        <v>0.05</v>
      </c>
      <c r="C4" s="31">
        <v>0.1</v>
      </c>
      <c r="D4" s="31">
        <v>0.15</v>
      </c>
      <c r="E4" s="31">
        <v>0.2</v>
      </c>
      <c r="F4" s="31">
        <v>0.3</v>
      </c>
      <c r="G4" s="31">
        <v>0.35</v>
      </c>
      <c r="H4" s="32">
        <f>SUM(B4:G4)</f>
        <v>1.15</v>
      </c>
      <c r="I4" s="33">
        <f>+H4/6</f>
        <v>0.19166666666666665</v>
      </c>
    </row>
    <row r="5" spans="1:9" ht="15.75">
      <c r="A5" s="2" t="s">
        <v>52</v>
      </c>
      <c r="B5" s="31">
        <v>0.05</v>
      </c>
      <c r="C5" s="31">
        <v>0.1</v>
      </c>
      <c r="D5" s="31">
        <v>0.15</v>
      </c>
      <c r="E5" s="31">
        <v>0.2</v>
      </c>
      <c r="F5" s="31">
        <v>0.3</v>
      </c>
      <c r="G5" s="31">
        <v>0.35</v>
      </c>
      <c r="H5" s="32">
        <f aca="true" t="shared" si="0" ref="H5:H13">SUM(B5:G5)</f>
        <v>1.15</v>
      </c>
      <c r="I5" s="33">
        <f aca="true" t="shared" si="1" ref="I5:I13">+H5/6</f>
        <v>0.19166666666666665</v>
      </c>
    </row>
    <row r="6" spans="1:9" ht="15.75">
      <c r="A6" s="2" t="s">
        <v>53</v>
      </c>
      <c r="B6" s="31">
        <v>0.6</v>
      </c>
      <c r="C6" s="31">
        <v>0.85</v>
      </c>
      <c r="D6" s="31">
        <v>1</v>
      </c>
      <c r="E6" s="31">
        <v>1.1</v>
      </c>
      <c r="F6" s="31">
        <v>1.35</v>
      </c>
      <c r="G6" s="31">
        <v>1.5</v>
      </c>
      <c r="H6" s="32">
        <f t="shared" si="0"/>
        <v>6.4</v>
      </c>
      <c r="I6" s="33">
        <f t="shared" si="1"/>
        <v>1.0666666666666667</v>
      </c>
    </row>
    <row r="7" spans="1:9" ht="15.75">
      <c r="A7" s="2" t="s">
        <v>54</v>
      </c>
      <c r="B7" s="31">
        <v>0.11</v>
      </c>
      <c r="C7" s="31">
        <v>0.15</v>
      </c>
      <c r="D7" s="31">
        <v>0.2</v>
      </c>
      <c r="E7" s="31">
        <v>0.25</v>
      </c>
      <c r="F7" s="31">
        <v>0.3</v>
      </c>
      <c r="G7" s="31">
        <v>0.35</v>
      </c>
      <c r="H7" s="32">
        <f t="shared" si="0"/>
        <v>1.3599999999999999</v>
      </c>
      <c r="I7" s="33">
        <f t="shared" si="1"/>
        <v>0.22666666666666666</v>
      </c>
    </row>
    <row r="8" spans="1:9" ht="15.75">
      <c r="A8" s="2" t="s">
        <v>55</v>
      </c>
      <c r="B8" s="31">
        <v>0.11</v>
      </c>
      <c r="C8" s="31">
        <v>0.15</v>
      </c>
      <c r="D8" s="31">
        <v>0.2</v>
      </c>
      <c r="E8" s="31">
        <v>0.25</v>
      </c>
      <c r="F8" s="31">
        <v>0.3</v>
      </c>
      <c r="G8" s="31">
        <v>0.35</v>
      </c>
      <c r="H8" s="32">
        <f t="shared" si="0"/>
        <v>1.3599999999999999</v>
      </c>
      <c r="I8" s="33">
        <f t="shared" si="1"/>
        <v>0.22666666666666666</v>
      </c>
    </row>
    <row r="9" spans="1:9" ht="15.75">
      <c r="A9" s="2" t="s">
        <v>56</v>
      </c>
      <c r="B9" s="31">
        <v>0.11</v>
      </c>
      <c r="C9" s="31">
        <v>0.15</v>
      </c>
      <c r="D9" s="31">
        <v>0.2</v>
      </c>
      <c r="E9" s="31">
        <v>0.25</v>
      </c>
      <c r="F9" s="31">
        <v>0.3</v>
      </c>
      <c r="G9" s="31">
        <v>0.35</v>
      </c>
      <c r="H9" s="32">
        <f t="shared" si="0"/>
        <v>1.3599999999999999</v>
      </c>
      <c r="I9" s="33">
        <f t="shared" si="1"/>
        <v>0.22666666666666666</v>
      </c>
    </row>
    <row r="10" spans="1:9" ht="15.75">
      <c r="A10" s="2" t="s">
        <v>57</v>
      </c>
      <c r="B10" s="31">
        <v>0.35</v>
      </c>
      <c r="C10" s="31">
        <v>0.4</v>
      </c>
      <c r="D10" s="31">
        <v>0.6</v>
      </c>
      <c r="E10" s="31">
        <v>0.75</v>
      </c>
      <c r="F10" s="31">
        <v>0.85</v>
      </c>
      <c r="G10" s="31">
        <v>0.95</v>
      </c>
      <c r="H10" s="32">
        <f t="shared" si="0"/>
        <v>3.9000000000000004</v>
      </c>
      <c r="I10" s="33">
        <f t="shared" si="1"/>
        <v>0.65</v>
      </c>
    </row>
    <row r="11" spans="1:9" ht="15.75">
      <c r="A11" s="2" t="s">
        <v>58</v>
      </c>
      <c r="B11" s="31">
        <v>0.05</v>
      </c>
      <c r="C11" s="31">
        <v>0.08</v>
      </c>
      <c r="D11" s="31">
        <v>0.1</v>
      </c>
      <c r="E11" s="31">
        <v>0.15</v>
      </c>
      <c r="F11" s="31">
        <v>0.2</v>
      </c>
      <c r="G11" s="31">
        <v>0.25</v>
      </c>
      <c r="H11" s="32">
        <f t="shared" si="0"/>
        <v>0.8300000000000001</v>
      </c>
      <c r="I11" s="33">
        <f t="shared" si="1"/>
        <v>0.13833333333333334</v>
      </c>
    </row>
    <row r="12" spans="1:9" ht="15.75">
      <c r="A12" s="2" t="s">
        <v>59</v>
      </c>
      <c r="B12" s="31">
        <v>0.05</v>
      </c>
      <c r="C12" s="31">
        <v>0.1</v>
      </c>
      <c r="D12" s="31">
        <v>0.15</v>
      </c>
      <c r="E12" s="31">
        <v>0.2</v>
      </c>
      <c r="F12" s="31">
        <v>0.3</v>
      </c>
      <c r="G12" s="31">
        <v>0.35</v>
      </c>
      <c r="H12" s="32">
        <f t="shared" si="0"/>
        <v>1.15</v>
      </c>
      <c r="I12" s="33">
        <f t="shared" si="1"/>
        <v>0.19166666666666665</v>
      </c>
    </row>
    <row r="13" spans="1:9" ht="16.5" thickBot="1">
      <c r="A13" s="34" t="s">
        <v>60</v>
      </c>
      <c r="B13" s="158">
        <v>0.05</v>
      </c>
      <c r="C13" s="158">
        <v>0.1</v>
      </c>
      <c r="D13" s="158">
        <v>0.15</v>
      </c>
      <c r="E13" s="158">
        <v>0.2</v>
      </c>
      <c r="F13" s="158">
        <v>0.3</v>
      </c>
      <c r="G13" s="158">
        <v>0.35</v>
      </c>
      <c r="H13" s="35">
        <f t="shared" si="0"/>
        <v>1.15</v>
      </c>
      <c r="I13" s="36">
        <f t="shared" si="1"/>
        <v>0.19166666666666665</v>
      </c>
    </row>
    <row r="14" spans="1:9" ht="15.75">
      <c r="A14" s="29" t="s">
        <v>74</v>
      </c>
      <c r="B14" s="37">
        <f aca="true" t="shared" si="2" ref="B14:I14">SUM(B4:B13)</f>
        <v>1.53</v>
      </c>
      <c r="C14" s="37">
        <f t="shared" si="2"/>
        <v>2.18</v>
      </c>
      <c r="D14" s="37">
        <f t="shared" si="2"/>
        <v>2.9</v>
      </c>
      <c r="E14" s="37">
        <f t="shared" si="2"/>
        <v>3.5500000000000003</v>
      </c>
      <c r="F14" s="37">
        <f t="shared" si="2"/>
        <v>4.5</v>
      </c>
      <c r="G14" s="37">
        <f t="shared" si="2"/>
        <v>5.1499999999999995</v>
      </c>
      <c r="H14" s="37">
        <f t="shared" si="2"/>
        <v>19.809999999999995</v>
      </c>
      <c r="I14" s="37">
        <f t="shared" si="2"/>
        <v>3.301666666666666</v>
      </c>
    </row>
    <row r="15" spans="2:9" ht="12.75">
      <c r="B15" s="31"/>
      <c r="C15" s="31"/>
      <c r="D15" s="31"/>
      <c r="E15" s="31"/>
      <c r="F15" s="31"/>
      <c r="G15" s="31"/>
      <c r="H15" s="31"/>
      <c r="I15" s="31"/>
    </row>
    <row r="16" spans="1:7" ht="15.75">
      <c r="A16" s="24" t="s">
        <v>77</v>
      </c>
      <c r="B16" s="38" t="s">
        <v>47</v>
      </c>
      <c r="C16" s="27" t="s">
        <v>47</v>
      </c>
      <c r="D16" s="27" t="s">
        <v>48</v>
      </c>
      <c r="E16" s="27" t="s">
        <v>48</v>
      </c>
      <c r="F16" s="27" t="s">
        <v>49</v>
      </c>
      <c r="G16" s="27" t="s">
        <v>49</v>
      </c>
    </row>
    <row r="17" spans="1:9" ht="18.75">
      <c r="A17" s="39"/>
      <c r="B17" s="38" t="s">
        <v>42</v>
      </c>
      <c r="C17" s="27" t="s">
        <v>43</v>
      </c>
      <c r="D17" s="27" t="s">
        <v>44</v>
      </c>
      <c r="E17" s="27" t="s">
        <v>45</v>
      </c>
      <c r="F17" s="27" t="s">
        <v>46</v>
      </c>
      <c r="G17" s="27" t="s">
        <v>50</v>
      </c>
      <c r="H17" s="29" t="s">
        <v>2</v>
      </c>
      <c r="I17" s="30" t="s">
        <v>61</v>
      </c>
    </row>
    <row r="18" spans="1:9" ht="15.75">
      <c r="A18" s="40" t="s">
        <v>68</v>
      </c>
      <c r="B18" s="31">
        <v>0.05</v>
      </c>
      <c r="C18" s="31">
        <v>0.1</v>
      </c>
      <c r="D18" s="31">
        <v>0.15</v>
      </c>
      <c r="E18" s="31">
        <v>0.2</v>
      </c>
      <c r="F18" s="31">
        <v>0.3</v>
      </c>
      <c r="G18" s="31">
        <v>0.35</v>
      </c>
      <c r="H18" s="32">
        <f>SUM(B18:G18)</f>
        <v>1.15</v>
      </c>
      <c r="I18" s="33">
        <f>+H18/6</f>
        <v>0.19166666666666665</v>
      </c>
    </row>
    <row r="19" spans="1:9" ht="15.75">
      <c r="A19" s="40" t="s">
        <v>63</v>
      </c>
      <c r="B19" s="31">
        <v>0.05</v>
      </c>
      <c r="C19" s="31">
        <v>0.1</v>
      </c>
      <c r="D19" s="31">
        <v>0.15</v>
      </c>
      <c r="E19" s="31">
        <v>0.2</v>
      </c>
      <c r="F19" s="31">
        <v>0.3</v>
      </c>
      <c r="G19" s="31">
        <v>0.35</v>
      </c>
      <c r="H19" s="32">
        <f>SUM(B19:G19)</f>
        <v>1.15</v>
      </c>
      <c r="I19" s="33">
        <f>+H19/6</f>
        <v>0.19166666666666665</v>
      </c>
    </row>
    <row r="20" spans="1:9" ht="15.75">
      <c r="A20" s="40" t="s">
        <v>53</v>
      </c>
      <c r="B20" s="31">
        <v>0.1</v>
      </c>
      <c r="C20" s="31">
        <v>0.15</v>
      </c>
      <c r="D20" s="31">
        <v>0.2</v>
      </c>
      <c r="E20" s="31">
        <v>0.25</v>
      </c>
      <c r="F20" s="31">
        <v>0.35</v>
      </c>
      <c r="G20" s="31">
        <v>0.4</v>
      </c>
      <c r="H20" s="32">
        <f aca="true" t="shared" si="3" ref="H20:H25">SUM(B20:G20)</f>
        <v>1.4499999999999997</v>
      </c>
      <c r="I20" s="33">
        <f aca="true" t="shared" si="4" ref="I20:I25">+H20/6</f>
        <v>0.2416666666666666</v>
      </c>
    </row>
    <row r="21" spans="1:9" ht="15.75">
      <c r="A21" s="40" t="s">
        <v>54</v>
      </c>
      <c r="B21" s="31">
        <v>0.05</v>
      </c>
      <c r="C21" s="31">
        <v>0.05</v>
      </c>
      <c r="D21" s="31">
        <v>0.07</v>
      </c>
      <c r="E21" s="31">
        <v>0.07</v>
      </c>
      <c r="F21" s="31">
        <v>0.1</v>
      </c>
      <c r="G21" s="31">
        <v>0.1</v>
      </c>
      <c r="H21" s="32">
        <f t="shared" si="3"/>
        <v>0.44000000000000006</v>
      </c>
      <c r="I21" s="33">
        <f t="shared" si="4"/>
        <v>0.07333333333333335</v>
      </c>
    </row>
    <row r="22" spans="1:9" ht="15.75">
      <c r="A22" s="40" t="s">
        <v>64</v>
      </c>
      <c r="B22" s="31">
        <v>0.05</v>
      </c>
      <c r="C22" s="31">
        <v>0.05</v>
      </c>
      <c r="D22" s="31">
        <v>0.1</v>
      </c>
      <c r="E22" s="31">
        <v>0.1</v>
      </c>
      <c r="F22" s="31">
        <v>0.15</v>
      </c>
      <c r="G22" s="31">
        <v>0.15</v>
      </c>
      <c r="H22" s="32">
        <f t="shared" si="3"/>
        <v>0.6000000000000001</v>
      </c>
      <c r="I22" s="33">
        <f t="shared" si="4"/>
        <v>0.10000000000000002</v>
      </c>
    </row>
    <row r="23" spans="1:9" ht="15.75">
      <c r="A23" s="40" t="s">
        <v>69</v>
      </c>
      <c r="B23" s="31">
        <v>0.05</v>
      </c>
      <c r="C23" s="31">
        <v>0.05</v>
      </c>
      <c r="D23" s="31">
        <v>0.1</v>
      </c>
      <c r="E23" s="31">
        <v>0.1</v>
      </c>
      <c r="F23" s="31">
        <v>0.15</v>
      </c>
      <c r="G23" s="31">
        <v>0.15</v>
      </c>
      <c r="H23" s="32">
        <f t="shared" si="3"/>
        <v>0.6000000000000001</v>
      </c>
      <c r="I23" s="33">
        <f t="shared" si="4"/>
        <v>0.10000000000000002</v>
      </c>
    </row>
    <row r="24" spans="1:9" ht="15.75">
      <c r="A24" s="40" t="s">
        <v>59</v>
      </c>
      <c r="B24" s="31">
        <v>0.05</v>
      </c>
      <c r="C24" s="31">
        <v>0.1</v>
      </c>
      <c r="D24" s="31">
        <v>0.15</v>
      </c>
      <c r="E24" s="31">
        <v>0.2</v>
      </c>
      <c r="F24" s="31">
        <v>0.3</v>
      </c>
      <c r="G24" s="31">
        <v>0.35</v>
      </c>
      <c r="H24" s="32">
        <f t="shared" si="3"/>
        <v>1.15</v>
      </c>
      <c r="I24" s="33">
        <f t="shared" si="4"/>
        <v>0.19166666666666665</v>
      </c>
    </row>
    <row r="25" spans="1:9" ht="16.5" thickBot="1">
      <c r="A25" s="41" t="s">
        <v>60</v>
      </c>
      <c r="B25" s="158">
        <v>0.05</v>
      </c>
      <c r="C25" s="158">
        <v>0.1</v>
      </c>
      <c r="D25" s="158">
        <v>0.15</v>
      </c>
      <c r="E25" s="158">
        <v>0.2</v>
      </c>
      <c r="F25" s="158">
        <v>0.3</v>
      </c>
      <c r="G25" s="158">
        <v>0.35</v>
      </c>
      <c r="H25" s="35">
        <f t="shared" si="3"/>
        <v>1.15</v>
      </c>
      <c r="I25" s="36">
        <f t="shared" si="4"/>
        <v>0.19166666666666665</v>
      </c>
    </row>
    <row r="26" spans="1:9" s="24" customFormat="1" ht="15.75">
      <c r="A26" s="27" t="s">
        <v>2</v>
      </c>
      <c r="B26" s="42">
        <f>SUM(B19:B25)</f>
        <v>0.39999999999999997</v>
      </c>
      <c r="C26" s="42">
        <f aca="true" t="shared" si="5" ref="C26:I26">SUM(C19:C25)</f>
        <v>0.6</v>
      </c>
      <c r="D26" s="42">
        <f t="shared" si="5"/>
        <v>0.92</v>
      </c>
      <c r="E26" s="42">
        <f t="shared" si="5"/>
        <v>1.1199999999999999</v>
      </c>
      <c r="F26" s="42">
        <f t="shared" si="5"/>
        <v>1.65</v>
      </c>
      <c r="G26" s="42">
        <f t="shared" si="5"/>
        <v>1.85</v>
      </c>
      <c r="H26" s="33">
        <f t="shared" si="5"/>
        <v>6.540000000000001</v>
      </c>
      <c r="I26" s="33">
        <f t="shared" si="5"/>
        <v>1.0899999999999999</v>
      </c>
    </row>
    <row r="27" spans="1:9" ht="12.75">
      <c r="A27" s="38"/>
      <c r="B27" s="43"/>
      <c r="C27" s="43"/>
      <c r="D27" s="43"/>
      <c r="E27" s="43"/>
      <c r="F27" s="43"/>
      <c r="G27" s="43"/>
      <c r="H27" s="44"/>
      <c r="I27" s="44"/>
    </row>
    <row r="28" spans="1:9" ht="12.75">
      <c r="A28" s="38"/>
      <c r="B28" s="43"/>
      <c r="C28" s="43"/>
      <c r="D28" s="43"/>
      <c r="E28" s="43"/>
      <c r="F28" s="43"/>
      <c r="G28" s="43"/>
      <c r="H28" s="44"/>
      <c r="I28" s="44"/>
    </row>
    <row r="29" spans="1:9" ht="12.75">
      <c r="A29" s="38"/>
      <c r="B29" s="43"/>
      <c r="C29" s="43"/>
      <c r="D29" s="43"/>
      <c r="E29" s="43"/>
      <c r="F29" s="43"/>
      <c r="G29" s="43"/>
      <c r="H29" s="44"/>
      <c r="I29" s="44"/>
    </row>
    <row r="30" spans="1:9" ht="12.75">
      <c r="A30" s="38"/>
      <c r="B30" s="43"/>
      <c r="C30" s="43"/>
      <c r="D30" s="43"/>
      <c r="E30" s="43"/>
      <c r="F30" s="43"/>
      <c r="G30" s="43"/>
      <c r="H30" s="44"/>
      <c r="I30" s="44"/>
    </row>
    <row r="31" spans="1:9" ht="12.75">
      <c r="A31" s="38"/>
      <c r="B31" s="43"/>
      <c r="C31" s="43"/>
      <c r="D31" s="43"/>
      <c r="E31" s="43"/>
      <c r="F31" s="43"/>
      <c r="G31" s="43"/>
      <c r="H31" s="44"/>
      <c r="I31" s="44"/>
    </row>
    <row r="32" spans="1:9" ht="15.75">
      <c r="A32" s="40" t="s">
        <v>67</v>
      </c>
      <c r="B32" s="31">
        <v>0.05</v>
      </c>
      <c r="C32" s="31">
        <v>0.1</v>
      </c>
      <c r="D32" s="31">
        <v>0.15</v>
      </c>
      <c r="E32" s="31">
        <v>0.2</v>
      </c>
      <c r="F32" s="31">
        <v>0.3</v>
      </c>
      <c r="G32" s="31">
        <v>0.35</v>
      </c>
      <c r="H32" s="32">
        <f>SUM(B32:G32)</f>
        <v>1.15</v>
      </c>
      <c r="I32" s="33">
        <f>+H32/6</f>
        <v>0.19166666666666665</v>
      </c>
    </row>
    <row r="33" spans="1:9" ht="15.75">
      <c r="A33" s="40" t="s">
        <v>52</v>
      </c>
      <c r="B33" s="31">
        <v>0.05</v>
      </c>
      <c r="C33" s="31">
        <v>0.1</v>
      </c>
      <c r="D33" s="31">
        <v>0.15</v>
      </c>
      <c r="E33" s="31">
        <v>0.2</v>
      </c>
      <c r="F33" s="31">
        <v>0.3</v>
      </c>
      <c r="G33" s="31">
        <v>0.35</v>
      </c>
      <c r="H33" s="32">
        <f aca="true" t="shared" si="6" ref="H33:H41">SUM(B33:G33)</f>
        <v>1.15</v>
      </c>
      <c r="I33" s="33">
        <f aca="true" t="shared" si="7" ref="I33:I41">+H33/6</f>
        <v>0.19166666666666665</v>
      </c>
    </row>
    <row r="34" spans="1:9" ht="15.75">
      <c r="A34" s="40" t="s">
        <v>53</v>
      </c>
      <c r="B34" s="31">
        <v>0.5</v>
      </c>
      <c r="C34" s="31">
        <v>0.75</v>
      </c>
      <c r="D34" s="31">
        <v>0.95</v>
      </c>
      <c r="E34" s="31">
        <v>1.05</v>
      </c>
      <c r="F34" s="31">
        <v>1.1</v>
      </c>
      <c r="G34" s="31">
        <v>1.15</v>
      </c>
      <c r="H34" s="32">
        <f t="shared" si="6"/>
        <v>5.5</v>
      </c>
      <c r="I34" s="33">
        <f t="shared" si="7"/>
        <v>0.9166666666666666</v>
      </c>
    </row>
    <row r="35" spans="1:9" ht="15.75">
      <c r="A35" s="40" t="s">
        <v>54</v>
      </c>
      <c r="B35" s="31">
        <v>0.05</v>
      </c>
      <c r="C35" s="31">
        <v>0.08</v>
      </c>
      <c r="D35" s="31">
        <v>0.1</v>
      </c>
      <c r="E35" s="31">
        <v>0.15</v>
      </c>
      <c r="F35" s="31">
        <v>0.2</v>
      </c>
      <c r="G35" s="31">
        <v>0.25</v>
      </c>
      <c r="H35" s="32">
        <f t="shared" si="6"/>
        <v>0.8300000000000001</v>
      </c>
      <c r="I35" s="33">
        <f t="shared" si="7"/>
        <v>0.13833333333333334</v>
      </c>
    </row>
    <row r="36" spans="1:9" ht="15.75">
      <c r="A36" s="40" t="s">
        <v>55</v>
      </c>
      <c r="B36" s="31">
        <v>0.05</v>
      </c>
      <c r="C36" s="31">
        <v>0.08</v>
      </c>
      <c r="D36" s="31">
        <v>0.1</v>
      </c>
      <c r="E36" s="31">
        <v>0.15</v>
      </c>
      <c r="F36" s="31">
        <v>0.2</v>
      </c>
      <c r="G36" s="31">
        <v>0.25</v>
      </c>
      <c r="H36" s="32">
        <f t="shared" si="6"/>
        <v>0.8300000000000001</v>
      </c>
      <c r="I36" s="33">
        <f t="shared" si="7"/>
        <v>0.13833333333333334</v>
      </c>
    </row>
    <row r="37" spans="1:9" ht="15.75">
      <c r="A37" s="40" t="s">
        <v>56</v>
      </c>
      <c r="B37" s="31">
        <v>0.05</v>
      </c>
      <c r="C37" s="31">
        <v>0.08</v>
      </c>
      <c r="D37" s="31">
        <v>0.1</v>
      </c>
      <c r="E37" s="31">
        <v>0.15</v>
      </c>
      <c r="F37" s="31">
        <v>0.2</v>
      </c>
      <c r="G37" s="31">
        <v>0.25</v>
      </c>
      <c r="H37" s="32">
        <f t="shared" si="6"/>
        <v>0.8300000000000001</v>
      </c>
      <c r="I37" s="33">
        <f t="shared" si="7"/>
        <v>0.13833333333333334</v>
      </c>
    </row>
    <row r="38" spans="1:9" ht="15.75">
      <c r="A38" s="40" t="s">
        <v>57</v>
      </c>
      <c r="B38" s="31">
        <v>0.35</v>
      </c>
      <c r="C38" s="31">
        <v>0.4</v>
      </c>
      <c r="D38" s="31">
        <v>0.6</v>
      </c>
      <c r="E38" s="31">
        <v>0.75</v>
      </c>
      <c r="F38" s="31">
        <v>0.85</v>
      </c>
      <c r="G38" s="31">
        <v>0.95</v>
      </c>
      <c r="H38" s="32">
        <f t="shared" si="6"/>
        <v>3.9000000000000004</v>
      </c>
      <c r="I38" s="33">
        <f t="shared" si="7"/>
        <v>0.65</v>
      </c>
    </row>
    <row r="39" spans="1:9" ht="15.75">
      <c r="A39" s="40" t="s">
        <v>58</v>
      </c>
      <c r="B39" s="31">
        <v>0.05</v>
      </c>
      <c r="C39" s="31">
        <v>0.08</v>
      </c>
      <c r="D39" s="31">
        <v>0.1</v>
      </c>
      <c r="E39" s="31">
        <v>0.15</v>
      </c>
      <c r="F39" s="31">
        <v>0.2</v>
      </c>
      <c r="G39" s="31">
        <v>0.25</v>
      </c>
      <c r="H39" s="32">
        <f t="shared" si="6"/>
        <v>0.8300000000000001</v>
      </c>
      <c r="I39" s="33">
        <f t="shared" si="7"/>
        <v>0.13833333333333334</v>
      </c>
    </row>
    <row r="40" spans="1:9" ht="15.75">
      <c r="A40" s="40" t="s">
        <v>59</v>
      </c>
      <c r="B40" s="31">
        <v>0.05</v>
      </c>
      <c r="C40" s="31">
        <v>0.08</v>
      </c>
      <c r="D40" s="31">
        <v>0.1</v>
      </c>
      <c r="E40" s="31">
        <v>0.15</v>
      </c>
      <c r="F40" s="31">
        <v>0.2</v>
      </c>
      <c r="G40" s="31">
        <v>0.25</v>
      </c>
      <c r="H40" s="32">
        <f t="shared" si="6"/>
        <v>0.8300000000000001</v>
      </c>
      <c r="I40" s="33">
        <f t="shared" si="7"/>
        <v>0.13833333333333334</v>
      </c>
    </row>
    <row r="41" spans="1:9" ht="16.5" thickBot="1">
      <c r="A41" s="41" t="s">
        <v>60</v>
      </c>
      <c r="B41" s="158">
        <v>0.05</v>
      </c>
      <c r="C41" s="158">
        <v>0.08</v>
      </c>
      <c r="D41" s="158">
        <v>0.1</v>
      </c>
      <c r="E41" s="158">
        <v>0.15</v>
      </c>
      <c r="F41" s="158">
        <v>0.2</v>
      </c>
      <c r="G41" s="158">
        <v>0.25</v>
      </c>
      <c r="H41" s="35">
        <f t="shared" si="6"/>
        <v>0.8300000000000001</v>
      </c>
      <c r="I41" s="36">
        <f t="shared" si="7"/>
        <v>0.13833333333333334</v>
      </c>
    </row>
    <row r="42" spans="1:9" s="24" customFormat="1" ht="15.75">
      <c r="A42" s="27" t="s">
        <v>2</v>
      </c>
      <c r="B42" s="42">
        <f aca="true" t="shared" si="8" ref="B42:I42">SUM(B32:B41)</f>
        <v>1.2500000000000002</v>
      </c>
      <c r="C42" s="42">
        <f t="shared" si="8"/>
        <v>1.8300000000000005</v>
      </c>
      <c r="D42" s="42">
        <f t="shared" si="8"/>
        <v>2.4500000000000006</v>
      </c>
      <c r="E42" s="42">
        <f t="shared" si="8"/>
        <v>3.0999999999999996</v>
      </c>
      <c r="F42" s="42">
        <f t="shared" si="8"/>
        <v>3.750000000000001</v>
      </c>
      <c r="G42" s="42">
        <f t="shared" si="8"/>
        <v>4.3</v>
      </c>
      <c r="H42" s="33">
        <f t="shared" si="8"/>
        <v>16.68</v>
      </c>
      <c r="I42" s="33">
        <f t="shared" si="8"/>
        <v>2.78</v>
      </c>
    </row>
    <row r="43" spans="1:9" ht="12.75">
      <c r="A43" s="38"/>
      <c r="B43" s="43"/>
      <c r="C43" s="43"/>
      <c r="D43" s="43"/>
      <c r="E43" s="43"/>
      <c r="F43" s="43"/>
      <c r="G43" s="43"/>
      <c r="H43" s="44"/>
      <c r="I43" s="44"/>
    </row>
    <row r="44" spans="1:9" ht="15.75">
      <c r="A44" s="39" t="s">
        <v>65</v>
      </c>
      <c r="H44" s="45"/>
      <c r="I44" s="45"/>
    </row>
    <row r="45" spans="1:9" ht="15.75">
      <c r="A45" s="40" t="s">
        <v>70</v>
      </c>
      <c r="B45" s="31">
        <v>0.05</v>
      </c>
      <c r="C45" s="31">
        <v>0.1</v>
      </c>
      <c r="D45" s="31">
        <v>0.15</v>
      </c>
      <c r="E45" s="31">
        <v>0.2</v>
      </c>
      <c r="F45" s="31">
        <v>0.3</v>
      </c>
      <c r="G45" s="31">
        <v>0.35</v>
      </c>
      <c r="H45" s="32">
        <f>SUM(B45:G45)</f>
        <v>1.15</v>
      </c>
      <c r="I45" s="33">
        <f>+H45/6</f>
        <v>0.19166666666666665</v>
      </c>
    </row>
    <row r="46" spans="1:9" ht="15.75">
      <c r="A46" s="40" t="s">
        <v>52</v>
      </c>
      <c r="B46" s="31">
        <v>0.05</v>
      </c>
      <c r="C46" s="31">
        <v>0.1</v>
      </c>
      <c r="D46" s="31">
        <v>0.15</v>
      </c>
      <c r="E46" s="31">
        <v>0.2</v>
      </c>
      <c r="F46" s="31">
        <v>0.3</v>
      </c>
      <c r="G46" s="31">
        <v>0.35</v>
      </c>
      <c r="H46" s="32">
        <f aca="true" t="shared" si="9" ref="H46:H52">SUM(B46:G46)</f>
        <v>1.15</v>
      </c>
      <c r="I46" s="33">
        <f aca="true" t="shared" si="10" ref="I46:I58">+H46/6</f>
        <v>0.19166666666666665</v>
      </c>
    </row>
    <row r="47" spans="1:9" ht="15.75">
      <c r="A47" s="40" t="s">
        <v>53</v>
      </c>
      <c r="B47" s="31">
        <v>0.5</v>
      </c>
      <c r="C47" s="31">
        <v>0.75</v>
      </c>
      <c r="D47" s="31">
        <v>0.95</v>
      </c>
      <c r="E47" s="31">
        <v>1.05</v>
      </c>
      <c r="F47" s="31">
        <v>1.1</v>
      </c>
      <c r="G47" s="31">
        <v>1.15</v>
      </c>
      <c r="H47" s="32">
        <f t="shared" si="9"/>
        <v>5.5</v>
      </c>
      <c r="I47" s="33">
        <f t="shared" si="10"/>
        <v>0.9166666666666666</v>
      </c>
    </row>
    <row r="48" spans="1:9" ht="15.75">
      <c r="A48" s="40" t="s">
        <v>54</v>
      </c>
      <c r="B48" s="31">
        <v>0.05</v>
      </c>
      <c r="C48" s="31">
        <v>0.08</v>
      </c>
      <c r="D48" s="31">
        <v>0.1</v>
      </c>
      <c r="E48" s="31">
        <v>0.15</v>
      </c>
      <c r="F48" s="31">
        <v>0.2</v>
      </c>
      <c r="G48" s="31">
        <v>0.25</v>
      </c>
      <c r="H48" s="32">
        <f t="shared" si="9"/>
        <v>0.8300000000000001</v>
      </c>
      <c r="I48" s="33">
        <f t="shared" si="10"/>
        <v>0.13833333333333334</v>
      </c>
    </row>
    <row r="49" spans="1:9" ht="15.75">
      <c r="A49" s="40" t="s">
        <v>55</v>
      </c>
      <c r="B49" s="31">
        <v>0.05</v>
      </c>
      <c r="C49" s="31">
        <v>0.08</v>
      </c>
      <c r="D49" s="31">
        <v>0.1</v>
      </c>
      <c r="E49" s="31">
        <v>0.15</v>
      </c>
      <c r="F49" s="31">
        <v>0.2</v>
      </c>
      <c r="G49" s="31">
        <v>0.25</v>
      </c>
      <c r="H49" s="32">
        <f t="shared" si="9"/>
        <v>0.8300000000000001</v>
      </c>
      <c r="I49" s="33">
        <f t="shared" si="10"/>
        <v>0.13833333333333334</v>
      </c>
    </row>
    <row r="50" spans="1:9" ht="15.75">
      <c r="A50" s="40" t="s">
        <v>56</v>
      </c>
      <c r="B50" s="31">
        <v>0.05</v>
      </c>
      <c r="C50" s="31">
        <v>0.08</v>
      </c>
      <c r="D50" s="31">
        <v>0.1</v>
      </c>
      <c r="E50" s="31">
        <v>0.15</v>
      </c>
      <c r="F50" s="31">
        <v>0.2</v>
      </c>
      <c r="G50" s="31">
        <v>0.25</v>
      </c>
      <c r="H50" s="32">
        <f t="shared" si="9"/>
        <v>0.8300000000000001</v>
      </c>
      <c r="I50" s="33">
        <f t="shared" si="10"/>
        <v>0.13833333333333334</v>
      </c>
    </row>
    <row r="51" spans="1:9" ht="15.75">
      <c r="A51" s="40" t="s">
        <v>57</v>
      </c>
      <c r="B51" s="31">
        <v>0.35</v>
      </c>
      <c r="C51" s="31">
        <v>0.4</v>
      </c>
      <c r="D51" s="31">
        <v>0.6</v>
      </c>
      <c r="E51" s="31">
        <v>0.75</v>
      </c>
      <c r="F51" s="31">
        <v>0.85</v>
      </c>
      <c r="G51" s="31">
        <v>0.95</v>
      </c>
      <c r="H51" s="32">
        <f t="shared" si="9"/>
        <v>3.9000000000000004</v>
      </c>
      <c r="I51" s="33">
        <f t="shared" si="10"/>
        <v>0.65</v>
      </c>
    </row>
    <row r="52" spans="1:9" ht="15.75">
      <c r="A52" s="40" t="s">
        <v>58</v>
      </c>
      <c r="B52" s="31">
        <v>0.05</v>
      </c>
      <c r="C52" s="31">
        <v>0.08</v>
      </c>
      <c r="D52" s="31">
        <v>0.1</v>
      </c>
      <c r="E52" s="31">
        <v>0.15</v>
      </c>
      <c r="F52" s="31">
        <v>0.2</v>
      </c>
      <c r="G52" s="31">
        <v>0.25</v>
      </c>
      <c r="H52" s="32">
        <f t="shared" si="9"/>
        <v>0.8300000000000001</v>
      </c>
      <c r="I52" s="33">
        <f t="shared" si="10"/>
        <v>0.13833333333333334</v>
      </c>
    </row>
    <row r="53" spans="1:9" ht="15.75">
      <c r="A53" s="40" t="s">
        <v>59</v>
      </c>
      <c r="B53" s="31">
        <v>0.05</v>
      </c>
      <c r="C53" s="31">
        <v>0.08</v>
      </c>
      <c r="D53" s="31">
        <v>0.1</v>
      </c>
      <c r="E53" s="31">
        <v>0.15</v>
      </c>
      <c r="F53" s="31">
        <v>0.2</v>
      </c>
      <c r="G53" s="31">
        <v>0.25</v>
      </c>
      <c r="H53" s="32">
        <f>SUM(B53:G53)</f>
        <v>0.8300000000000001</v>
      </c>
      <c r="I53" s="33">
        <f t="shared" si="10"/>
        <v>0.13833333333333334</v>
      </c>
    </row>
    <row r="54" spans="1:9" ht="16.5" thickBot="1">
      <c r="A54" s="41" t="s">
        <v>60</v>
      </c>
      <c r="B54" s="158">
        <v>0.05</v>
      </c>
      <c r="C54" s="158">
        <v>0.08</v>
      </c>
      <c r="D54" s="158">
        <v>0.1</v>
      </c>
      <c r="E54" s="158">
        <v>0.15</v>
      </c>
      <c r="F54" s="158">
        <v>0.2</v>
      </c>
      <c r="G54" s="158">
        <v>0.25</v>
      </c>
      <c r="H54" s="35">
        <f>SUM(B54:G54)</f>
        <v>0.8300000000000001</v>
      </c>
      <c r="I54" s="36">
        <f t="shared" si="10"/>
        <v>0.13833333333333334</v>
      </c>
    </row>
    <row r="55" spans="1:9" s="24" customFormat="1" ht="15.75">
      <c r="A55" s="55" t="s">
        <v>2</v>
      </c>
      <c r="B55" s="42">
        <f aca="true" t="shared" si="11" ref="B55:I55">SUM(B45:B54)</f>
        <v>1.2500000000000002</v>
      </c>
      <c r="C55" s="42">
        <f t="shared" si="11"/>
        <v>1.8300000000000005</v>
      </c>
      <c r="D55" s="42">
        <f t="shared" si="11"/>
        <v>2.4500000000000006</v>
      </c>
      <c r="E55" s="42">
        <f t="shared" si="11"/>
        <v>3.0999999999999996</v>
      </c>
      <c r="F55" s="42">
        <f t="shared" si="11"/>
        <v>3.750000000000001</v>
      </c>
      <c r="G55" s="42">
        <f t="shared" si="11"/>
        <v>4.3</v>
      </c>
      <c r="H55" s="33">
        <f t="shared" si="11"/>
        <v>16.68</v>
      </c>
      <c r="I55" s="33">
        <f t="shared" si="11"/>
        <v>2.78</v>
      </c>
    </row>
    <row r="56" spans="1:9" ht="15.75">
      <c r="A56" s="40" t="s">
        <v>71</v>
      </c>
      <c r="B56" s="31">
        <v>0.15</v>
      </c>
      <c r="C56" s="31">
        <v>0.25</v>
      </c>
      <c r="D56" s="31">
        <v>0.3</v>
      </c>
      <c r="E56" s="31">
        <v>0.4</v>
      </c>
      <c r="F56" s="31">
        <v>0.45</v>
      </c>
      <c r="G56" s="31">
        <v>0.5</v>
      </c>
      <c r="H56" s="37">
        <f>SUM(B56:G56)</f>
        <v>2.05</v>
      </c>
      <c r="I56" s="33">
        <f t="shared" si="10"/>
        <v>0.3416666666666666</v>
      </c>
    </row>
    <row r="57" spans="1:9" ht="15.75">
      <c r="A57" s="40" t="s">
        <v>66</v>
      </c>
      <c r="B57" s="31">
        <v>0.15</v>
      </c>
      <c r="C57" s="31">
        <v>0.25</v>
      </c>
      <c r="D57" s="31">
        <v>0.3</v>
      </c>
      <c r="E57" s="31">
        <v>0.4</v>
      </c>
      <c r="F57" s="31">
        <v>0.45</v>
      </c>
      <c r="G57" s="31">
        <v>0.5</v>
      </c>
      <c r="H57" s="37">
        <f>SUM(B57:G57)</f>
        <v>2.05</v>
      </c>
      <c r="I57" s="33">
        <f t="shared" si="10"/>
        <v>0.3416666666666666</v>
      </c>
    </row>
    <row r="58" spans="1:9" ht="16.5" thickBot="1">
      <c r="A58" s="41" t="s">
        <v>65</v>
      </c>
      <c r="B58" s="158">
        <v>0.15</v>
      </c>
      <c r="C58" s="158">
        <v>0.25</v>
      </c>
      <c r="D58" s="158">
        <v>0.3</v>
      </c>
      <c r="E58" s="158">
        <v>0.4</v>
      </c>
      <c r="F58" s="158">
        <v>0.45</v>
      </c>
      <c r="G58" s="158">
        <v>0.5</v>
      </c>
      <c r="H58" s="37">
        <f>SUM(B58:G58)</f>
        <v>2.05</v>
      </c>
      <c r="I58" s="36">
        <f t="shared" si="10"/>
        <v>0.3416666666666666</v>
      </c>
    </row>
    <row r="59" spans="1:9" ht="12.75">
      <c r="A59" s="10" t="s">
        <v>2</v>
      </c>
      <c r="B59" s="43">
        <f>+B56+B57+B58</f>
        <v>0.44999999999999996</v>
      </c>
      <c r="C59" s="43">
        <f aca="true" t="shared" si="12" ref="C59:I59">+C56+C57+C58</f>
        <v>0.75</v>
      </c>
      <c r="D59" s="43">
        <f t="shared" si="12"/>
        <v>0.8999999999999999</v>
      </c>
      <c r="E59" s="43">
        <f t="shared" si="12"/>
        <v>1.2000000000000002</v>
      </c>
      <c r="F59" s="43">
        <f t="shared" si="12"/>
        <v>1.35</v>
      </c>
      <c r="G59" s="43">
        <f t="shared" si="12"/>
        <v>1.5</v>
      </c>
      <c r="H59" s="37">
        <f>SUM(B59:G59)</f>
        <v>6.15</v>
      </c>
      <c r="I59" s="44">
        <f t="shared" si="12"/>
        <v>1.025</v>
      </c>
    </row>
    <row r="60" spans="2:9" ht="15.75">
      <c r="B60" s="27"/>
      <c r="C60" s="27"/>
      <c r="D60" s="27"/>
      <c r="E60" s="27"/>
      <c r="F60" s="27"/>
      <c r="G60" s="27"/>
      <c r="H60" s="9"/>
      <c r="I60" s="9"/>
    </row>
    <row r="61" spans="1:9" ht="18.75">
      <c r="A61" s="46" t="s">
        <v>72</v>
      </c>
      <c r="B61" s="47"/>
      <c r="C61" s="47"/>
      <c r="D61" s="47"/>
      <c r="E61" s="47"/>
      <c r="F61" s="47"/>
      <c r="G61" s="47"/>
      <c r="H61" s="47"/>
      <c r="I61" s="47">
        <f>+I59+I55+I42+I26</f>
        <v>7.674999999999999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&amp;C&amp;"Arial,Bold"&amp;14Raw Food Cost Calculations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workbookViewId="0" topLeftCell="A1">
      <selection activeCell="J16" sqref="J16"/>
    </sheetView>
  </sheetViews>
  <sheetFormatPr defaultColWidth="9.140625" defaultRowHeight="12.75"/>
  <cols>
    <col min="1" max="1" width="23.421875" style="24" bestFit="1" customWidth="1"/>
    <col min="2" max="2" width="27.8515625" style="2" bestFit="1" customWidth="1"/>
    <col min="3" max="3" width="15.7109375" style="2" bestFit="1" customWidth="1"/>
    <col min="4" max="4" width="22.8515625" style="2" bestFit="1" customWidth="1"/>
    <col min="5" max="5" width="10.57421875" style="2" bestFit="1" customWidth="1"/>
    <col min="6" max="6" width="10.28125" style="2" bestFit="1" customWidth="1"/>
    <col min="7" max="7" width="11.57421875" style="2" bestFit="1" customWidth="1"/>
    <col min="8" max="8" width="12.57421875" style="2" bestFit="1" customWidth="1"/>
    <col min="9" max="9" width="13.7109375" style="2" bestFit="1" customWidth="1"/>
    <col min="10" max="10" width="12.28125" style="2" bestFit="1" customWidth="1"/>
    <col min="11" max="11" width="11.00390625" style="2" bestFit="1" customWidth="1"/>
    <col min="12" max="12" width="12.28125" style="2" bestFit="1" customWidth="1"/>
    <col min="13" max="13" width="10.8515625" style="2" bestFit="1" customWidth="1"/>
    <col min="14" max="14" width="18.7109375" style="2" bestFit="1" customWidth="1"/>
    <col min="15" max="15" width="4.00390625" style="2" bestFit="1" customWidth="1"/>
    <col min="16" max="16384" width="9.140625" style="2" customWidth="1"/>
  </cols>
  <sheetData>
    <row r="1" spans="1:14" ht="12.75">
      <c r="A1" s="207" t="s">
        <v>91</v>
      </c>
      <c r="B1" s="203" t="s">
        <v>0</v>
      </c>
      <c r="C1" s="203" t="s">
        <v>1</v>
      </c>
      <c r="D1" s="203" t="s">
        <v>181</v>
      </c>
      <c r="E1" s="203" t="s">
        <v>4</v>
      </c>
      <c r="F1" s="203" t="s">
        <v>5</v>
      </c>
      <c r="G1" s="203" t="s">
        <v>6</v>
      </c>
      <c r="H1" s="203" t="s">
        <v>127</v>
      </c>
      <c r="I1" s="203" t="s">
        <v>128</v>
      </c>
      <c r="J1" s="203" t="s">
        <v>203</v>
      </c>
      <c r="K1" s="203" t="s">
        <v>3</v>
      </c>
      <c r="L1" s="203" t="s">
        <v>7</v>
      </c>
      <c r="M1" s="235" t="s">
        <v>8</v>
      </c>
      <c r="N1" s="203" t="s">
        <v>9</v>
      </c>
    </row>
    <row r="2" spans="1:14" ht="12.75">
      <c r="A2" s="207" t="s">
        <v>85</v>
      </c>
      <c r="B2" s="211" t="s">
        <v>79</v>
      </c>
      <c r="C2" s="213" t="s">
        <v>87</v>
      </c>
      <c r="D2" s="217">
        <v>8</v>
      </c>
      <c r="E2" s="203">
        <v>1</v>
      </c>
      <c r="F2" s="203">
        <f>+D2*E2</f>
        <v>8</v>
      </c>
      <c r="G2" s="227">
        <v>5</v>
      </c>
      <c r="H2" s="227">
        <f>+F2*G2</f>
        <v>40</v>
      </c>
      <c r="I2" s="228">
        <f>+H2/7</f>
        <v>5.714285714285714</v>
      </c>
      <c r="J2" s="227">
        <f aca="true" t="shared" si="0" ref="J2:J25">+F2/8</f>
        <v>1</v>
      </c>
      <c r="K2" s="232">
        <v>25</v>
      </c>
      <c r="L2" s="232">
        <f aca="true" t="shared" si="1" ref="L2:L37">+I2*K2</f>
        <v>142.85714285714286</v>
      </c>
      <c r="M2" s="232">
        <f>+L2*23%</f>
        <v>32.85714285714286</v>
      </c>
      <c r="N2" s="236">
        <f>+L2+M2</f>
        <v>175.71428571428572</v>
      </c>
    </row>
    <row r="3" spans="1:14" ht="12.75">
      <c r="A3" s="208"/>
      <c r="B3" s="208" t="s">
        <v>80</v>
      </c>
      <c r="C3" s="214" t="s">
        <v>87</v>
      </c>
      <c r="D3" s="218">
        <v>8</v>
      </c>
      <c r="E3" s="222">
        <v>1</v>
      </c>
      <c r="F3" s="225">
        <f aca="true" t="shared" si="2" ref="F3:F36">+D3*E3</f>
        <v>8</v>
      </c>
      <c r="G3" s="222">
        <v>5</v>
      </c>
      <c r="H3" s="222">
        <f aca="true" t="shared" si="3" ref="H3:H37">+F3*G3</f>
        <v>40</v>
      </c>
      <c r="I3" s="229">
        <f aca="true" t="shared" si="4" ref="I3:I37">+H3/7</f>
        <v>5.714285714285714</v>
      </c>
      <c r="J3" s="222">
        <f t="shared" si="0"/>
        <v>1</v>
      </c>
      <c r="K3" s="132">
        <v>15</v>
      </c>
      <c r="L3" s="132">
        <f t="shared" si="1"/>
        <v>85.71428571428572</v>
      </c>
      <c r="M3" s="132">
        <f aca="true" t="shared" si="5" ref="M3:M37">+L3*23%</f>
        <v>19.714285714285715</v>
      </c>
      <c r="N3" s="134">
        <f aca="true" t="shared" si="6" ref="N3:N37">+L3+M3</f>
        <v>105.42857142857144</v>
      </c>
    </row>
    <row r="4" spans="1:14" ht="12.75">
      <c r="A4" s="208"/>
      <c r="B4" s="208" t="s">
        <v>167</v>
      </c>
      <c r="C4" s="214" t="s">
        <v>87</v>
      </c>
      <c r="D4" s="218">
        <v>8</v>
      </c>
      <c r="E4" s="222">
        <v>1</v>
      </c>
      <c r="F4" s="225">
        <f t="shared" si="2"/>
        <v>8</v>
      </c>
      <c r="G4" s="222">
        <v>5</v>
      </c>
      <c r="H4" s="222">
        <f t="shared" si="3"/>
        <v>40</v>
      </c>
      <c r="I4" s="229">
        <f t="shared" si="4"/>
        <v>5.714285714285714</v>
      </c>
      <c r="J4" s="222">
        <f t="shared" si="0"/>
        <v>1</v>
      </c>
      <c r="K4" s="132">
        <v>15</v>
      </c>
      <c r="L4" s="132">
        <f t="shared" si="1"/>
        <v>85.71428571428572</v>
      </c>
      <c r="M4" s="132">
        <f t="shared" si="5"/>
        <v>19.714285714285715</v>
      </c>
      <c r="N4" s="134">
        <f t="shared" si="6"/>
        <v>105.42857142857144</v>
      </c>
    </row>
    <row r="5" spans="1:14" ht="12.75">
      <c r="A5" s="208"/>
      <c r="B5" s="208" t="s">
        <v>90</v>
      </c>
      <c r="C5" s="214" t="s">
        <v>87</v>
      </c>
      <c r="D5" s="218">
        <v>8</v>
      </c>
      <c r="E5" s="222">
        <v>1</v>
      </c>
      <c r="F5" s="225">
        <f t="shared" si="2"/>
        <v>8</v>
      </c>
      <c r="G5" s="222">
        <v>5</v>
      </c>
      <c r="H5" s="222">
        <f t="shared" si="3"/>
        <v>40</v>
      </c>
      <c r="I5" s="229">
        <f t="shared" si="4"/>
        <v>5.714285714285714</v>
      </c>
      <c r="J5" s="222">
        <f t="shared" si="0"/>
        <v>1</v>
      </c>
      <c r="K5" s="132">
        <v>15</v>
      </c>
      <c r="L5" s="132">
        <f t="shared" si="1"/>
        <v>85.71428571428572</v>
      </c>
      <c r="M5" s="132">
        <f t="shared" si="5"/>
        <v>19.714285714285715</v>
      </c>
      <c r="N5" s="134">
        <f t="shared" si="6"/>
        <v>105.42857142857144</v>
      </c>
    </row>
    <row r="6" spans="1:14" ht="12.75">
      <c r="A6" s="80"/>
      <c r="B6" s="80" t="s">
        <v>81</v>
      </c>
      <c r="C6" s="215" t="s">
        <v>82</v>
      </c>
      <c r="D6" s="219">
        <v>8</v>
      </c>
      <c r="E6" s="223">
        <v>1</v>
      </c>
      <c r="F6" s="226">
        <f t="shared" si="2"/>
        <v>8</v>
      </c>
      <c r="G6" s="223">
        <v>5</v>
      </c>
      <c r="H6" s="223">
        <f t="shared" si="3"/>
        <v>40</v>
      </c>
      <c r="I6" s="230">
        <f t="shared" si="4"/>
        <v>5.714285714285714</v>
      </c>
      <c r="J6" s="223">
        <f t="shared" si="0"/>
        <v>1</v>
      </c>
      <c r="K6" s="233">
        <v>10</v>
      </c>
      <c r="L6" s="233">
        <f t="shared" si="1"/>
        <v>57.142857142857146</v>
      </c>
      <c r="M6" s="233">
        <f t="shared" si="5"/>
        <v>13.142857142857144</v>
      </c>
      <c r="N6" s="237">
        <f t="shared" si="6"/>
        <v>70.28571428571429</v>
      </c>
    </row>
    <row r="7" spans="1:14" ht="12.75">
      <c r="A7" s="150" t="s">
        <v>86</v>
      </c>
      <c r="B7" s="208" t="s">
        <v>202</v>
      </c>
      <c r="C7" s="214" t="s">
        <v>87</v>
      </c>
      <c r="D7" s="218">
        <v>8</v>
      </c>
      <c r="E7" s="222">
        <v>1</v>
      </c>
      <c r="F7" s="225">
        <f t="shared" si="2"/>
        <v>8</v>
      </c>
      <c r="G7" s="222">
        <v>5</v>
      </c>
      <c r="H7" s="222">
        <f t="shared" si="3"/>
        <v>40</v>
      </c>
      <c r="I7" s="229">
        <f t="shared" si="4"/>
        <v>5.714285714285714</v>
      </c>
      <c r="J7" s="222">
        <f t="shared" si="0"/>
        <v>1</v>
      </c>
      <c r="K7" s="132">
        <v>12</v>
      </c>
      <c r="L7" s="132">
        <f t="shared" si="1"/>
        <v>68.57142857142857</v>
      </c>
      <c r="M7" s="132">
        <f t="shared" si="5"/>
        <v>15.771428571428572</v>
      </c>
      <c r="N7" s="134">
        <f t="shared" si="6"/>
        <v>84.34285714285714</v>
      </c>
    </row>
    <row r="8" spans="1:14" ht="12.75">
      <c r="A8" s="208"/>
      <c r="B8" s="208" t="s">
        <v>170</v>
      </c>
      <c r="C8" s="214" t="s">
        <v>87</v>
      </c>
      <c r="D8" s="218">
        <v>8</v>
      </c>
      <c r="E8" s="222">
        <v>1</v>
      </c>
      <c r="F8" s="225">
        <f t="shared" si="2"/>
        <v>8</v>
      </c>
      <c r="G8" s="222">
        <v>4</v>
      </c>
      <c r="H8" s="222">
        <f t="shared" si="3"/>
        <v>32</v>
      </c>
      <c r="I8" s="229">
        <f t="shared" si="4"/>
        <v>4.571428571428571</v>
      </c>
      <c r="J8" s="222">
        <f t="shared" si="0"/>
        <v>1</v>
      </c>
      <c r="K8" s="132">
        <v>10</v>
      </c>
      <c r="L8" s="132">
        <f t="shared" si="1"/>
        <v>45.71428571428571</v>
      </c>
      <c r="M8" s="132">
        <f t="shared" si="5"/>
        <v>10.514285714285712</v>
      </c>
      <c r="N8" s="134">
        <f t="shared" si="6"/>
        <v>56.22857142857142</v>
      </c>
    </row>
    <row r="9" spans="1:14" ht="12.75">
      <c r="A9" s="208"/>
      <c r="B9" s="208" t="s">
        <v>171</v>
      </c>
      <c r="C9" s="214" t="s">
        <v>93</v>
      </c>
      <c r="D9" s="218">
        <v>8</v>
      </c>
      <c r="E9" s="222">
        <v>1</v>
      </c>
      <c r="F9" s="225">
        <f t="shared" si="2"/>
        <v>8</v>
      </c>
      <c r="G9" s="222">
        <v>5</v>
      </c>
      <c r="H9" s="222">
        <f t="shared" si="3"/>
        <v>40</v>
      </c>
      <c r="I9" s="229">
        <f t="shared" si="4"/>
        <v>5.714285714285714</v>
      </c>
      <c r="J9" s="222">
        <f t="shared" si="0"/>
        <v>1</v>
      </c>
      <c r="K9" s="132">
        <v>10</v>
      </c>
      <c r="L9" s="132">
        <f t="shared" si="1"/>
        <v>57.142857142857146</v>
      </c>
      <c r="M9" s="132">
        <f t="shared" si="5"/>
        <v>13.142857142857144</v>
      </c>
      <c r="N9" s="134">
        <f t="shared" si="6"/>
        <v>70.28571428571429</v>
      </c>
    </row>
    <row r="10" spans="1:14" ht="12.75">
      <c r="A10" s="208"/>
      <c r="B10" s="208" t="s">
        <v>172</v>
      </c>
      <c r="C10" s="214" t="s">
        <v>94</v>
      </c>
      <c r="D10" s="218">
        <v>8</v>
      </c>
      <c r="E10" s="222">
        <v>1</v>
      </c>
      <c r="F10" s="225">
        <f t="shared" si="2"/>
        <v>8</v>
      </c>
      <c r="G10" s="222">
        <v>5</v>
      </c>
      <c r="H10" s="222">
        <f>+F10*G10</f>
        <v>40</v>
      </c>
      <c r="I10" s="229">
        <f t="shared" si="4"/>
        <v>5.714285714285714</v>
      </c>
      <c r="J10" s="222">
        <f>+F10/8</f>
        <v>1</v>
      </c>
      <c r="K10" s="132">
        <v>11</v>
      </c>
      <c r="L10" s="132">
        <f t="shared" si="1"/>
        <v>62.85714285714286</v>
      </c>
      <c r="M10" s="132">
        <f t="shared" si="5"/>
        <v>14.457142857142859</v>
      </c>
      <c r="N10" s="134">
        <f>+L10+M10</f>
        <v>77.31428571428572</v>
      </c>
    </row>
    <row r="11" spans="1:14" ht="12.75">
      <c r="A11" s="208"/>
      <c r="B11" s="208" t="s">
        <v>173</v>
      </c>
      <c r="C11" s="214" t="s">
        <v>87</v>
      </c>
      <c r="D11" s="218">
        <v>8</v>
      </c>
      <c r="E11" s="222">
        <v>1</v>
      </c>
      <c r="F11" s="225">
        <f t="shared" si="2"/>
        <v>8</v>
      </c>
      <c r="G11" s="222">
        <v>4</v>
      </c>
      <c r="H11" s="222">
        <f>+F11*G11</f>
        <v>32</v>
      </c>
      <c r="I11" s="229">
        <f t="shared" si="4"/>
        <v>4.571428571428571</v>
      </c>
      <c r="J11" s="222">
        <f>+F11/8</f>
        <v>1</v>
      </c>
      <c r="K11" s="132">
        <v>12</v>
      </c>
      <c r="L11" s="132">
        <f t="shared" si="1"/>
        <v>54.857142857142854</v>
      </c>
      <c r="M11" s="132">
        <f t="shared" si="5"/>
        <v>12.617142857142857</v>
      </c>
      <c r="N11" s="134">
        <f>+L11+M11</f>
        <v>67.47428571428571</v>
      </c>
    </row>
    <row r="12" spans="1:14" ht="12.75">
      <c r="A12" s="208"/>
      <c r="B12" s="208" t="s">
        <v>88</v>
      </c>
      <c r="C12" s="214" t="s">
        <v>95</v>
      </c>
      <c r="D12" s="218">
        <v>8</v>
      </c>
      <c r="E12" s="222">
        <v>1</v>
      </c>
      <c r="F12" s="225">
        <f t="shared" si="2"/>
        <v>8</v>
      </c>
      <c r="G12" s="222">
        <v>5</v>
      </c>
      <c r="H12" s="222">
        <f>+F12*G12</f>
        <v>40</v>
      </c>
      <c r="I12" s="229">
        <f t="shared" si="4"/>
        <v>5.714285714285714</v>
      </c>
      <c r="J12" s="222">
        <f>+F12/8</f>
        <v>1</v>
      </c>
      <c r="K12" s="132">
        <v>13</v>
      </c>
      <c r="L12" s="132">
        <f t="shared" si="1"/>
        <v>74.28571428571429</v>
      </c>
      <c r="M12" s="132">
        <f t="shared" si="5"/>
        <v>17.08571428571429</v>
      </c>
      <c r="N12" s="134">
        <f>+L12+M12</f>
        <v>91.37142857142858</v>
      </c>
    </row>
    <row r="13" spans="1:14" ht="12.75">
      <c r="A13" s="208"/>
      <c r="B13" s="208" t="s">
        <v>89</v>
      </c>
      <c r="C13" s="214" t="s">
        <v>92</v>
      </c>
      <c r="D13" s="218">
        <v>8</v>
      </c>
      <c r="E13" s="222">
        <v>1</v>
      </c>
      <c r="F13" s="225">
        <f t="shared" si="2"/>
        <v>8</v>
      </c>
      <c r="G13" s="222">
        <v>5</v>
      </c>
      <c r="H13" s="222">
        <f t="shared" si="3"/>
        <v>40</v>
      </c>
      <c r="I13" s="229">
        <f t="shared" si="4"/>
        <v>5.714285714285714</v>
      </c>
      <c r="J13" s="222">
        <f t="shared" si="0"/>
        <v>1</v>
      </c>
      <c r="K13" s="132">
        <v>8</v>
      </c>
      <c r="L13" s="132">
        <f t="shared" si="1"/>
        <v>45.714285714285715</v>
      </c>
      <c r="M13" s="132">
        <f t="shared" si="5"/>
        <v>10.514285714285714</v>
      </c>
      <c r="N13" s="134">
        <f t="shared" si="6"/>
        <v>56.22857142857143</v>
      </c>
    </row>
    <row r="14" spans="1:14" ht="12.75">
      <c r="A14" s="208"/>
      <c r="B14" s="208" t="s">
        <v>174</v>
      </c>
      <c r="C14" s="214" t="s">
        <v>87</v>
      </c>
      <c r="D14" s="218">
        <v>8</v>
      </c>
      <c r="E14" s="222">
        <v>1</v>
      </c>
      <c r="F14" s="225">
        <f t="shared" si="2"/>
        <v>8</v>
      </c>
      <c r="G14" s="222">
        <v>4</v>
      </c>
      <c r="H14" s="222">
        <f t="shared" si="3"/>
        <v>32</v>
      </c>
      <c r="I14" s="229">
        <f t="shared" si="4"/>
        <v>4.571428571428571</v>
      </c>
      <c r="J14" s="222">
        <f t="shared" si="0"/>
        <v>1</v>
      </c>
      <c r="K14" s="132">
        <v>10</v>
      </c>
      <c r="L14" s="132">
        <f t="shared" si="1"/>
        <v>45.71428571428571</v>
      </c>
      <c r="M14" s="132">
        <f t="shared" si="5"/>
        <v>10.514285714285712</v>
      </c>
      <c r="N14" s="134">
        <f t="shared" si="6"/>
        <v>56.22857142857142</v>
      </c>
    </row>
    <row r="15" spans="1:14" ht="12.75">
      <c r="A15" s="208"/>
      <c r="B15" s="208" t="s">
        <v>168</v>
      </c>
      <c r="C15" s="214" t="s">
        <v>95</v>
      </c>
      <c r="D15" s="214">
        <v>8</v>
      </c>
      <c r="E15" s="208">
        <v>2</v>
      </c>
      <c r="F15" s="225">
        <f t="shared" si="2"/>
        <v>16</v>
      </c>
      <c r="G15" s="208">
        <v>7</v>
      </c>
      <c r="H15" s="222">
        <f t="shared" si="3"/>
        <v>112</v>
      </c>
      <c r="I15" s="229">
        <f t="shared" si="4"/>
        <v>16</v>
      </c>
      <c r="J15" s="222">
        <f t="shared" si="0"/>
        <v>2</v>
      </c>
      <c r="K15" s="132">
        <v>7</v>
      </c>
      <c r="L15" s="132">
        <f t="shared" si="1"/>
        <v>112</v>
      </c>
      <c r="M15" s="132">
        <f t="shared" si="5"/>
        <v>25.76</v>
      </c>
      <c r="N15" s="134">
        <f t="shared" si="6"/>
        <v>137.76</v>
      </c>
    </row>
    <row r="16" spans="1:14" ht="12.75">
      <c r="A16" s="208"/>
      <c r="B16" s="208" t="s">
        <v>169</v>
      </c>
      <c r="C16" s="214" t="s">
        <v>95</v>
      </c>
      <c r="D16" s="214">
        <v>8</v>
      </c>
      <c r="E16" s="208">
        <v>1</v>
      </c>
      <c r="F16" s="225">
        <f t="shared" si="2"/>
        <v>8</v>
      </c>
      <c r="G16" s="208">
        <v>7</v>
      </c>
      <c r="H16" s="222">
        <f t="shared" si="3"/>
        <v>56</v>
      </c>
      <c r="I16" s="229">
        <f t="shared" si="4"/>
        <v>8</v>
      </c>
      <c r="J16" s="222">
        <f t="shared" si="0"/>
        <v>1</v>
      </c>
      <c r="K16" s="132">
        <v>7</v>
      </c>
      <c r="L16" s="132">
        <f t="shared" si="1"/>
        <v>56</v>
      </c>
      <c r="M16" s="132">
        <f t="shared" si="5"/>
        <v>12.88</v>
      </c>
      <c r="N16" s="134">
        <f>+L16+M16</f>
        <v>68.88</v>
      </c>
    </row>
    <row r="17" spans="1:14" ht="12.75">
      <c r="A17" s="208"/>
      <c r="B17" s="208" t="s">
        <v>100</v>
      </c>
      <c r="C17" s="214" t="s">
        <v>97</v>
      </c>
      <c r="D17" s="214">
        <v>4</v>
      </c>
      <c r="E17" s="208">
        <v>2</v>
      </c>
      <c r="F17" s="225">
        <f t="shared" si="2"/>
        <v>8</v>
      </c>
      <c r="G17" s="208">
        <v>7</v>
      </c>
      <c r="H17" s="222">
        <f t="shared" si="3"/>
        <v>56</v>
      </c>
      <c r="I17" s="229">
        <f t="shared" si="4"/>
        <v>8</v>
      </c>
      <c r="J17" s="222">
        <f t="shared" si="0"/>
        <v>1</v>
      </c>
      <c r="K17" s="132">
        <v>7</v>
      </c>
      <c r="L17" s="132">
        <f t="shared" si="1"/>
        <v>56</v>
      </c>
      <c r="M17" s="132">
        <f t="shared" si="5"/>
        <v>12.88</v>
      </c>
      <c r="N17" s="134">
        <f t="shared" si="6"/>
        <v>68.88</v>
      </c>
    </row>
    <row r="18" spans="1:14" ht="12.75">
      <c r="A18" s="208"/>
      <c r="B18" s="208" t="s">
        <v>83</v>
      </c>
      <c r="C18" s="214" t="s">
        <v>97</v>
      </c>
      <c r="D18" s="214">
        <v>4</v>
      </c>
      <c r="E18" s="208">
        <v>1</v>
      </c>
      <c r="F18" s="225">
        <f t="shared" si="2"/>
        <v>4</v>
      </c>
      <c r="G18" s="208">
        <v>7</v>
      </c>
      <c r="H18" s="222">
        <f t="shared" si="3"/>
        <v>28</v>
      </c>
      <c r="I18" s="229">
        <f t="shared" si="4"/>
        <v>4</v>
      </c>
      <c r="J18" s="222">
        <f t="shared" si="0"/>
        <v>0.5</v>
      </c>
      <c r="K18" s="132">
        <v>7</v>
      </c>
      <c r="L18" s="132">
        <f t="shared" si="1"/>
        <v>28</v>
      </c>
      <c r="M18" s="132">
        <f t="shared" si="5"/>
        <v>6.44</v>
      </c>
      <c r="N18" s="134">
        <f t="shared" si="6"/>
        <v>34.44</v>
      </c>
    </row>
    <row r="19" spans="1:14" ht="12.75">
      <c r="A19" s="80"/>
      <c r="B19" s="80" t="s">
        <v>198</v>
      </c>
      <c r="C19" s="215" t="s">
        <v>95</v>
      </c>
      <c r="D19" s="215">
        <v>8</v>
      </c>
      <c r="E19" s="80">
        <v>1</v>
      </c>
      <c r="F19" s="226">
        <f t="shared" si="2"/>
        <v>8</v>
      </c>
      <c r="G19" s="80">
        <v>5</v>
      </c>
      <c r="H19" s="223">
        <f t="shared" si="3"/>
        <v>40</v>
      </c>
      <c r="I19" s="230">
        <f t="shared" si="4"/>
        <v>5.714285714285714</v>
      </c>
      <c r="J19" s="223">
        <f t="shared" si="0"/>
        <v>1</v>
      </c>
      <c r="K19" s="233">
        <v>7.5</v>
      </c>
      <c r="L19" s="233">
        <f t="shared" si="1"/>
        <v>42.85714285714286</v>
      </c>
      <c r="M19" s="233">
        <f t="shared" si="5"/>
        <v>9.857142857142858</v>
      </c>
      <c r="N19" s="237">
        <f>+L19+M19</f>
        <v>52.71428571428572</v>
      </c>
    </row>
    <row r="20" spans="1:14" ht="12.75">
      <c r="A20" s="150" t="s">
        <v>96</v>
      </c>
      <c r="B20" s="208" t="s">
        <v>175</v>
      </c>
      <c r="C20" s="214" t="s">
        <v>93</v>
      </c>
      <c r="D20" s="218">
        <v>8</v>
      </c>
      <c r="E20" s="222">
        <v>1</v>
      </c>
      <c r="F20" s="225">
        <f t="shared" si="2"/>
        <v>8</v>
      </c>
      <c r="G20" s="222">
        <v>7</v>
      </c>
      <c r="H20" s="222">
        <f t="shared" si="3"/>
        <v>56</v>
      </c>
      <c r="I20" s="229">
        <f t="shared" si="4"/>
        <v>8</v>
      </c>
      <c r="J20" s="222">
        <f t="shared" si="0"/>
        <v>1</v>
      </c>
      <c r="K20" s="132">
        <v>8</v>
      </c>
      <c r="L20" s="132">
        <f t="shared" si="1"/>
        <v>64</v>
      </c>
      <c r="M20" s="132">
        <f t="shared" si="5"/>
        <v>14.72</v>
      </c>
      <c r="N20" s="134">
        <f t="shared" si="6"/>
        <v>78.72</v>
      </c>
    </row>
    <row r="21" spans="1:14" ht="12.75">
      <c r="A21" s="208"/>
      <c r="B21" s="208" t="s">
        <v>176</v>
      </c>
      <c r="C21" s="214" t="s">
        <v>93</v>
      </c>
      <c r="D21" s="218">
        <v>8</v>
      </c>
      <c r="E21" s="222">
        <v>1</v>
      </c>
      <c r="F21" s="225">
        <f t="shared" si="2"/>
        <v>8</v>
      </c>
      <c r="G21" s="222">
        <v>7</v>
      </c>
      <c r="H21" s="222">
        <f t="shared" si="3"/>
        <v>56</v>
      </c>
      <c r="I21" s="229">
        <f t="shared" si="4"/>
        <v>8</v>
      </c>
      <c r="J21" s="222">
        <f t="shared" si="0"/>
        <v>1</v>
      </c>
      <c r="K21" s="132">
        <v>8</v>
      </c>
      <c r="L21" s="132">
        <f t="shared" si="1"/>
        <v>64</v>
      </c>
      <c r="M21" s="132">
        <f t="shared" si="5"/>
        <v>14.72</v>
      </c>
      <c r="N21" s="134">
        <f t="shared" si="6"/>
        <v>78.72</v>
      </c>
    </row>
    <row r="22" spans="1:14" ht="12.75">
      <c r="A22" s="208"/>
      <c r="B22" s="208" t="s">
        <v>177</v>
      </c>
      <c r="C22" s="214" t="s">
        <v>126</v>
      </c>
      <c r="D22" s="214">
        <v>8</v>
      </c>
      <c r="E22" s="222">
        <v>3</v>
      </c>
      <c r="F22" s="225">
        <f t="shared" si="2"/>
        <v>24</v>
      </c>
      <c r="G22" s="222">
        <v>7</v>
      </c>
      <c r="H22" s="222">
        <f t="shared" si="3"/>
        <v>168</v>
      </c>
      <c r="I22" s="229">
        <f t="shared" si="4"/>
        <v>24</v>
      </c>
      <c r="J22" s="222">
        <f t="shared" si="0"/>
        <v>3</v>
      </c>
      <c r="K22" s="132">
        <v>8</v>
      </c>
      <c r="L22" s="132">
        <f t="shared" si="1"/>
        <v>192</v>
      </c>
      <c r="M22" s="132">
        <f t="shared" si="5"/>
        <v>44.160000000000004</v>
      </c>
      <c r="N22" s="134">
        <f t="shared" si="6"/>
        <v>236.16</v>
      </c>
    </row>
    <row r="23" spans="1:14" ht="12.75">
      <c r="A23" s="209"/>
      <c r="B23" s="208" t="s">
        <v>178</v>
      </c>
      <c r="C23" s="214" t="s">
        <v>98</v>
      </c>
      <c r="D23" s="218">
        <v>4.5</v>
      </c>
      <c r="E23" s="222">
        <v>14</v>
      </c>
      <c r="F23" s="225">
        <f t="shared" si="2"/>
        <v>63</v>
      </c>
      <c r="G23" s="222">
        <v>7</v>
      </c>
      <c r="H23" s="222">
        <f t="shared" si="3"/>
        <v>441</v>
      </c>
      <c r="I23" s="229">
        <f t="shared" si="4"/>
        <v>63</v>
      </c>
      <c r="J23" s="222">
        <f t="shared" si="0"/>
        <v>7.875</v>
      </c>
      <c r="K23" s="132">
        <v>8</v>
      </c>
      <c r="L23" s="132">
        <f t="shared" si="1"/>
        <v>504</v>
      </c>
      <c r="M23" s="132">
        <f t="shared" si="5"/>
        <v>115.92</v>
      </c>
      <c r="N23" s="134">
        <f t="shared" si="6"/>
        <v>619.92</v>
      </c>
    </row>
    <row r="24" spans="1:14" ht="12.75">
      <c r="A24" s="209"/>
      <c r="B24" s="208" t="s">
        <v>179</v>
      </c>
      <c r="C24" s="214" t="s">
        <v>126</v>
      </c>
      <c r="D24" s="218">
        <v>8</v>
      </c>
      <c r="E24" s="222">
        <v>1</v>
      </c>
      <c r="F24" s="225">
        <f t="shared" si="2"/>
        <v>8</v>
      </c>
      <c r="G24" s="222">
        <v>5</v>
      </c>
      <c r="H24" s="222">
        <f t="shared" si="3"/>
        <v>40</v>
      </c>
      <c r="I24" s="229">
        <f t="shared" si="4"/>
        <v>5.714285714285714</v>
      </c>
      <c r="J24" s="222">
        <f t="shared" si="0"/>
        <v>1</v>
      </c>
      <c r="K24" s="132">
        <v>8</v>
      </c>
      <c r="L24" s="132">
        <f t="shared" si="1"/>
        <v>45.714285714285715</v>
      </c>
      <c r="M24" s="132">
        <f t="shared" si="5"/>
        <v>10.514285714285714</v>
      </c>
      <c r="N24" s="134">
        <f t="shared" si="6"/>
        <v>56.22857142857143</v>
      </c>
    </row>
    <row r="25" spans="1:14" ht="12.75">
      <c r="A25" s="209"/>
      <c r="B25" s="208" t="s">
        <v>180</v>
      </c>
      <c r="C25" s="214" t="s">
        <v>87</v>
      </c>
      <c r="D25" s="218">
        <v>8</v>
      </c>
      <c r="E25" s="222">
        <v>1</v>
      </c>
      <c r="F25" s="225">
        <f t="shared" si="2"/>
        <v>8</v>
      </c>
      <c r="G25" s="222">
        <v>4</v>
      </c>
      <c r="H25" s="222">
        <f t="shared" si="3"/>
        <v>32</v>
      </c>
      <c r="I25" s="229">
        <f t="shared" si="4"/>
        <v>4.571428571428571</v>
      </c>
      <c r="J25" s="222">
        <f t="shared" si="0"/>
        <v>1</v>
      </c>
      <c r="K25" s="132">
        <v>10</v>
      </c>
      <c r="L25" s="132">
        <f t="shared" si="1"/>
        <v>45.71428571428571</v>
      </c>
      <c r="M25" s="132">
        <f t="shared" si="5"/>
        <v>10.514285714285712</v>
      </c>
      <c r="N25" s="134">
        <f t="shared" si="6"/>
        <v>56.22857142857142</v>
      </c>
    </row>
    <row r="26" spans="1:14" ht="12.75">
      <c r="A26" s="209"/>
      <c r="B26" s="208" t="s">
        <v>99</v>
      </c>
      <c r="C26" s="214" t="s">
        <v>98</v>
      </c>
      <c r="D26" s="218">
        <v>4.5</v>
      </c>
      <c r="E26" s="222">
        <v>1</v>
      </c>
      <c r="F26" s="225">
        <f t="shared" si="2"/>
        <v>4.5</v>
      </c>
      <c r="G26" s="222">
        <v>7</v>
      </c>
      <c r="H26" s="222">
        <f>+F26*G26</f>
        <v>31.5</v>
      </c>
      <c r="I26" s="229">
        <f t="shared" si="4"/>
        <v>4.5</v>
      </c>
      <c r="J26" s="222">
        <f>+F26/8</f>
        <v>0.5625</v>
      </c>
      <c r="K26" s="132">
        <v>10</v>
      </c>
      <c r="L26" s="132">
        <f t="shared" si="1"/>
        <v>45</v>
      </c>
      <c r="M26" s="132">
        <f t="shared" si="5"/>
        <v>10.35</v>
      </c>
      <c r="N26" s="134">
        <f t="shared" si="6"/>
        <v>55.35</v>
      </c>
    </row>
    <row r="27" spans="1:14" ht="12.75">
      <c r="A27" s="207" t="s">
        <v>33</v>
      </c>
      <c r="B27" s="211" t="s">
        <v>186</v>
      </c>
      <c r="C27" s="213" t="s">
        <v>93</v>
      </c>
      <c r="D27" s="217">
        <v>8</v>
      </c>
      <c r="E27" s="227">
        <v>3</v>
      </c>
      <c r="F27" s="203">
        <f t="shared" si="2"/>
        <v>24</v>
      </c>
      <c r="G27" s="227">
        <v>7</v>
      </c>
      <c r="H27" s="227">
        <f t="shared" si="3"/>
        <v>168</v>
      </c>
      <c r="I27" s="228">
        <f t="shared" si="4"/>
        <v>24</v>
      </c>
      <c r="J27" s="227">
        <f aca="true" t="shared" si="7" ref="J27:J37">+F27/8</f>
        <v>3</v>
      </c>
      <c r="K27" s="232">
        <v>8</v>
      </c>
      <c r="L27" s="232">
        <f t="shared" si="1"/>
        <v>192</v>
      </c>
      <c r="M27" s="232">
        <f t="shared" si="5"/>
        <v>44.160000000000004</v>
      </c>
      <c r="N27" s="236">
        <f t="shared" si="6"/>
        <v>236.16</v>
      </c>
    </row>
    <row r="28" spans="1:14" ht="12.75">
      <c r="A28" s="208"/>
      <c r="B28" s="208" t="s">
        <v>187</v>
      </c>
      <c r="C28" s="214" t="s">
        <v>84</v>
      </c>
      <c r="D28" s="218">
        <v>3.5</v>
      </c>
      <c r="E28" s="222">
        <v>3</v>
      </c>
      <c r="F28" s="225">
        <f>+D28*E28</f>
        <v>10.5</v>
      </c>
      <c r="G28" s="222">
        <v>7</v>
      </c>
      <c r="H28" s="222">
        <f>+F28*G28</f>
        <v>73.5</v>
      </c>
      <c r="I28" s="229">
        <f t="shared" si="4"/>
        <v>10.5</v>
      </c>
      <c r="J28" s="222">
        <f>+F28/8</f>
        <v>1.3125</v>
      </c>
      <c r="K28" s="132">
        <v>8</v>
      </c>
      <c r="L28" s="132">
        <f t="shared" si="1"/>
        <v>84</v>
      </c>
      <c r="M28" s="132">
        <f t="shared" si="5"/>
        <v>19.32</v>
      </c>
      <c r="N28" s="134">
        <f>+L28+M28</f>
        <v>103.32</v>
      </c>
    </row>
    <row r="29" spans="1:14" ht="12.75">
      <c r="A29" s="209"/>
      <c r="B29" s="208" t="s">
        <v>188</v>
      </c>
      <c r="C29" s="214" t="s">
        <v>93</v>
      </c>
      <c r="D29" s="218">
        <v>8</v>
      </c>
      <c r="E29" s="222">
        <v>1</v>
      </c>
      <c r="F29" s="225">
        <f>+D29*E29</f>
        <v>8</v>
      </c>
      <c r="G29" s="222">
        <v>7</v>
      </c>
      <c r="H29" s="222">
        <f>+F29*G29</f>
        <v>56</v>
      </c>
      <c r="I29" s="229">
        <f t="shared" si="4"/>
        <v>8</v>
      </c>
      <c r="J29" s="222">
        <f>+F29/8</f>
        <v>1</v>
      </c>
      <c r="K29" s="132">
        <v>8</v>
      </c>
      <c r="L29" s="132">
        <f t="shared" si="1"/>
        <v>64</v>
      </c>
      <c r="M29" s="132">
        <f t="shared" si="5"/>
        <v>14.72</v>
      </c>
      <c r="N29" s="134">
        <f>+L29+M29</f>
        <v>78.72</v>
      </c>
    </row>
    <row r="30" spans="1:14" ht="12.75">
      <c r="A30" s="209"/>
      <c r="B30" s="80" t="s">
        <v>189</v>
      </c>
      <c r="C30" s="215" t="s">
        <v>84</v>
      </c>
      <c r="D30" s="219">
        <v>3.5</v>
      </c>
      <c r="E30" s="223">
        <v>1</v>
      </c>
      <c r="F30" s="226">
        <f t="shared" si="2"/>
        <v>3.5</v>
      </c>
      <c r="G30" s="223">
        <v>7</v>
      </c>
      <c r="H30" s="223">
        <f t="shared" si="3"/>
        <v>24.5</v>
      </c>
      <c r="I30" s="230">
        <f t="shared" si="4"/>
        <v>3.5</v>
      </c>
      <c r="J30" s="223">
        <f t="shared" si="7"/>
        <v>0.4375</v>
      </c>
      <c r="K30" s="132">
        <v>8</v>
      </c>
      <c r="L30" s="132">
        <f t="shared" si="1"/>
        <v>28</v>
      </c>
      <c r="M30" s="132">
        <f t="shared" si="5"/>
        <v>6.44</v>
      </c>
      <c r="N30" s="134">
        <f>+L30+M30</f>
        <v>34.44</v>
      </c>
    </row>
    <row r="31" spans="1:14" ht="12.75">
      <c r="A31" s="150" t="s">
        <v>183</v>
      </c>
      <c r="B31" s="208" t="s">
        <v>188</v>
      </c>
      <c r="C31" s="214" t="s">
        <v>93</v>
      </c>
      <c r="D31" s="218">
        <v>8</v>
      </c>
      <c r="E31" s="222">
        <v>1</v>
      </c>
      <c r="F31" s="225">
        <f t="shared" si="2"/>
        <v>8</v>
      </c>
      <c r="G31" s="222">
        <v>7</v>
      </c>
      <c r="H31" s="222">
        <f t="shared" si="3"/>
        <v>56</v>
      </c>
      <c r="I31" s="229">
        <f t="shared" si="4"/>
        <v>8</v>
      </c>
      <c r="J31" s="222">
        <f t="shared" si="7"/>
        <v>1</v>
      </c>
      <c r="K31" s="132">
        <v>8</v>
      </c>
      <c r="L31" s="132">
        <f t="shared" si="1"/>
        <v>64</v>
      </c>
      <c r="M31" s="132">
        <f t="shared" si="5"/>
        <v>14.72</v>
      </c>
      <c r="N31" s="134">
        <f t="shared" si="6"/>
        <v>78.72</v>
      </c>
    </row>
    <row r="32" spans="1:14" ht="12.75">
      <c r="A32" s="80"/>
      <c r="B32" s="80" t="s">
        <v>189</v>
      </c>
      <c r="C32" s="215" t="s">
        <v>84</v>
      </c>
      <c r="D32" s="219">
        <v>3.5</v>
      </c>
      <c r="E32" s="223">
        <v>1</v>
      </c>
      <c r="F32" s="226">
        <f t="shared" si="2"/>
        <v>3.5</v>
      </c>
      <c r="G32" s="223">
        <v>7</v>
      </c>
      <c r="H32" s="223">
        <f t="shared" si="3"/>
        <v>24.5</v>
      </c>
      <c r="I32" s="230">
        <f t="shared" si="4"/>
        <v>3.5</v>
      </c>
      <c r="J32" s="223">
        <f t="shared" si="7"/>
        <v>0.4375</v>
      </c>
      <c r="K32" s="233">
        <v>8</v>
      </c>
      <c r="L32" s="233">
        <f t="shared" si="1"/>
        <v>28</v>
      </c>
      <c r="M32" s="233">
        <f t="shared" si="5"/>
        <v>6.44</v>
      </c>
      <c r="N32" s="237">
        <f t="shared" si="6"/>
        <v>34.44</v>
      </c>
    </row>
    <row r="33" spans="1:14" ht="12.75">
      <c r="A33" s="150" t="s">
        <v>166</v>
      </c>
      <c r="B33" s="208" t="s">
        <v>188</v>
      </c>
      <c r="C33" s="214" t="s">
        <v>93</v>
      </c>
      <c r="D33" s="218">
        <v>8</v>
      </c>
      <c r="E33" s="222">
        <v>1</v>
      </c>
      <c r="F33" s="225">
        <f t="shared" si="2"/>
        <v>8</v>
      </c>
      <c r="G33" s="222">
        <v>7</v>
      </c>
      <c r="H33" s="222">
        <f t="shared" si="3"/>
        <v>56</v>
      </c>
      <c r="I33" s="229">
        <f t="shared" si="4"/>
        <v>8</v>
      </c>
      <c r="J33" s="222">
        <f t="shared" si="7"/>
        <v>1</v>
      </c>
      <c r="K33" s="132">
        <v>8</v>
      </c>
      <c r="L33" s="132">
        <f t="shared" si="1"/>
        <v>64</v>
      </c>
      <c r="M33" s="132">
        <f t="shared" si="5"/>
        <v>14.72</v>
      </c>
      <c r="N33" s="134">
        <f t="shared" si="6"/>
        <v>78.72</v>
      </c>
    </row>
    <row r="34" spans="1:14" ht="12.75">
      <c r="A34" s="80"/>
      <c r="B34" s="80" t="s">
        <v>189</v>
      </c>
      <c r="C34" s="215" t="s">
        <v>84</v>
      </c>
      <c r="D34" s="219">
        <v>3.5</v>
      </c>
      <c r="E34" s="223">
        <v>1</v>
      </c>
      <c r="F34" s="226">
        <f t="shared" si="2"/>
        <v>3.5</v>
      </c>
      <c r="G34" s="223">
        <v>7</v>
      </c>
      <c r="H34" s="223">
        <f t="shared" si="3"/>
        <v>24.5</v>
      </c>
      <c r="I34" s="230">
        <f t="shared" si="4"/>
        <v>3.5</v>
      </c>
      <c r="J34" s="223">
        <f t="shared" si="7"/>
        <v>0.4375</v>
      </c>
      <c r="K34" s="233">
        <v>8</v>
      </c>
      <c r="L34" s="233">
        <f t="shared" si="1"/>
        <v>28</v>
      </c>
      <c r="M34" s="233">
        <f t="shared" si="5"/>
        <v>6.44</v>
      </c>
      <c r="N34" s="237">
        <f t="shared" si="6"/>
        <v>34.44</v>
      </c>
    </row>
    <row r="35" spans="1:14" ht="12.75">
      <c r="A35" s="150" t="s">
        <v>184</v>
      </c>
      <c r="B35" s="208" t="s">
        <v>188</v>
      </c>
      <c r="C35" s="214" t="s">
        <v>93</v>
      </c>
      <c r="D35" s="218">
        <v>8</v>
      </c>
      <c r="E35" s="222">
        <v>1</v>
      </c>
      <c r="F35" s="225">
        <f t="shared" si="2"/>
        <v>8</v>
      </c>
      <c r="G35" s="222">
        <v>7</v>
      </c>
      <c r="H35" s="222">
        <f t="shared" si="3"/>
        <v>56</v>
      </c>
      <c r="I35" s="229">
        <f t="shared" si="4"/>
        <v>8</v>
      </c>
      <c r="J35" s="222">
        <f t="shared" si="7"/>
        <v>1</v>
      </c>
      <c r="K35" s="132">
        <v>8</v>
      </c>
      <c r="L35" s="132">
        <f t="shared" si="1"/>
        <v>64</v>
      </c>
      <c r="M35" s="132">
        <f t="shared" si="5"/>
        <v>14.72</v>
      </c>
      <c r="N35" s="134">
        <f t="shared" si="6"/>
        <v>78.72</v>
      </c>
    </row>
    <row r="36" spans="1:14" ht="12.75">
      <c r="A36" s="208"/>
      <c r="B36" s="80" t="s">
        <v>189</v>
      </c>
      <c r="C36" s="214" t="s">
        <v>84</v>
      </c>
      <c r="D36" s="218">
        <v>3.5</v>
      </c>
      <c r="E36" s="222">
        <v>1</v>
      </c>
      <c r="F36" s="225">
        <f t="shared" si="2"/>
        <v>3.5</v>
      </c>
      <c r="G36" s="222">
        <v>7</v>
      </c>
      <c r="H36" s="222">
        <f t="shared" si="3"/>
        <v>24.5</v>
      </c>
      <c r="I36" s="229">
        <f t="shared" si="4"/>
        <v>3.5</v>
      </c>
      <c r="J36" s="222">
        <f t="shared" si="7"/>
        <v>0.4375</v>
      </c>
      <c r="K36" s="132">
        <v>8</v>
      </c>
      <c r="L36" s="132">
        <f t="shared" si="1"/>
        <v>28</v>
      </c>
      <c r="M36" s="132">
        <f t="shared" si="5"/>
        <v>6.44</v>
      </c>
      <c r="N36" s="134">
        <f t="shared" si="6"/>
        <v>34.44</v>
      </c>
    </row>
    <row r="37" spans="1:14" ht="12.75">
      <c r="A37" s="210" t="s">
        <v>185</v>
      </c>
      <c r="B37" s="72" t="s">
        <v>101</v>
      </c>
      <c r="C37" s="73" t="s">
        <v>182</v>
      </c>
      <c r="D37" s="220">
        <v>8</v>
      </c>
      <c r="E37" s="224">
        <v>1</v>
      </c>
      <c r="F37" s="192">
        <f>+D37*E37</f>
        <v>8</v>
      </c>
      <c r="G37" s="224">
        <v>7</v>
      </c>
      <c r="H37" s="224">
        <f t="shared" si="3"/>
        <v>56</v>
      </c>
      <c r="I37" s="231">
        <f t="shared" si="4"/>
        <v>8</v>
      </c>
      <c r="J37" s="224">
        <f t="shared" si="7"/>
        <v>1</v>
      </c>
      <c r="K37" s="234">
        <v>8</v>
      </c>
      <c r="L37" s="234">
        <f t="shared" si="1"/>
        <v>64</v>
      </c>
      <c r="M37" s="234">
        <f t="shared" si="5"/>
        <v>14.72</v>
      </c>
      <c r="N37" s="202">
        <f t="shared" si="6"/>
        <v>78.72</v>
      </c>
    </row>
    <row r="38" spans="1:14" s="24" customFormat="1" ht="15.75">
      <c r="A38" s="210" t="s">
        <v>2</v>
      </c>
      <c r="B38" s="212"/>
      <c r="C38" s="216"/>
      <c r="D38" s="221"/>
      <c r="E38" s="221"/>
      <c r="F38" s="221"/>
      <c r="G38" s="221"/>
      <c r="H38" s="241">
        <f>+H2+H3+H4+H5+H6+H7+H8+H9+H10+H11+H12+H13+H14+H15+H16+H17+H18+H19+H20+H21+H22+H23+H24+H25+H26+H27+H28+H29+H30+H31+H32+H33+H34+H35+H36+H37</f>
        <v>2232</v>
      </c>
      <c r="I38" s="239"/>
      <c r="J38" s="258"/>
      <c r="K38" s="238"/>
      <c r="L38" s="240">
        <f>SUM(L2:L37)</f>
        <v>2875.285714285714</v>
      </c>
      <c r="M38" s="240">
        <f>SUM(M2:M37)</f>
        <v>661.3157142857148</v>
      </c>
      <c r="N38" s="240">
        <f>SUM(N2:N37)</f>
        <v>3536.6014285714277</v>
      </c>
    </row>
    <row r="39" spans="1:18" ht="12.75">
      <c r="A39" s="204" t="s">
        <v>102</v>
      </c>
      <c r="B39" s="205">
        <v>31</v>
      </c>
      <c r="C39" s="205">
        <v>28</v>
      </c>
      <c r="D39" s="205">
        <v>31</v>
      </c>
      <c r="E39" s="205">
        <v>30</v>
      </c>
      <c r="F39" s="205">
        <v>31</v>
      </c>
      <c r="G39" s="205">
        <v>30</v>
      </c>
      <c r="H39" s="205">
        <v>31</v>
      </c>
      <c r="I39" s="205">
        <v>31</v>
      </c>
      <c r="J39" s="205">
        <v>30</v>
      </c>
      <c r="K39" s="205">
        <v>31</v>
      </c>
      <c r="L39" s="205">
        <v>30</v>
      </c>
      <c r="M39" s="205">
        <v>31</v>
      </c>
      <c r="N39" s="204"/>
      <c r="P39" s="5"/>
      <c r="Q39" s="5"/>
      <c r="R39" s="5"/>
    </row>
    <row r="40" spans="1:14" ht="12.75">
      <c r="A40" s="206" t="s">
        <v>103</v>
      </c>
      <c r="B40" s="205" t="s">
        <v>10</v>
      </c>
      <c r="C40" s="205" t="s">
        <v>11</v>
      </c>
      <c r="D40" s="205" t="s">
        <v>12</v>
      </c>
      <c r="E40" s="205" t="s">
        <v>13</v>
      </c>
      <c r="F40" s="205" t="s">
        <v>14</v>
      </c>
      <c r="G40" s="205" t="s">
        <v>15</v>
      </c>
      <c r="H40" s="205" t="s">
        <v>16</v>
      </c>
      <c r="I40" s="205" t="s">
        <v>17</v>
      </c>
      <c r="J40" s="205" t="s">
        <v>18</v>
      </c>
      <c r="K40" s="205" t="s">
        <v>19</v>
      </c>
      <c r="L40" s="205" t="s">
        <v>20</v>
      </c>
      <c r="M40" s="205" t="s">
        <v>21</v>
      </c>
      <c r="N40" s="204"/>
    </row>
    <row r="41" spans="1:14" ht="12.75">
      <c r="A41" s="2"/>
      <c r="D41" s="198"/>
      <c r="E41" s="198"/>
      <c r="F41" s="198"/>
      <c r="G41" s="198"/>
      <c r="H41" s="198"/>
      <c r="I41" s="198"/>
      <c r="J41" s="242"/>
      <c r="K41" s="198"/>
      <c r="L41" s="198"/>
      <c r="M41" s="198"/>
      <c r="N41" s="198"/>
    </row>
    <row r="42" spans="1:14" ht="12.75">
      <c r="A42" s="2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</row>
    <row r="43" spans="1:14" ht="12.75">
      <c r="A43" s="2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printOptions gridLines="1" horizontalCentered="1" verticalCentered="1"/>
  <pageMargins left="0.25" right="0.25" top="0.75" bottom="0.25" header="0.5" footer="0.25"/>
  <pageSetup horizontalDpi="300" verticalDpi="300" orientation="landscape" paperSize="5" scale="75" r:id="rId3"/>
  <headerFooter alignWithMargins="0">
    <oddHeader>&amp;C&amp;"Arial,Bold"&amp;12Daily Staffing and Payroll Expense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I1">
      <selection activeCell="A86" sqref="A86"/>
    </sheetView>
  </sheetViews>
  <sheetFormatPr defaultColWidth="9.140625" defaultRowHeight="12.75"/>
  <cols>
    <col min="1" max="1" width="23.421875" style="0" bestFit="1" customWidth="1"/>
    <col min="2" max="2" width="27.8515625" style="0" bestFit="1" customWidth="1"/>
    <col min="3" max="3" width="15.7109375" style="0" bestFit="1" customWidth="1"/>
    <col min="4" max="4" width="15.7109375" style="0" customWidth="1"/>
    <col min="19" max="23" width="9.140625" style="244" customWidth="1"/>
  </cols>
  <sheetData>
    <row r="1" spans="1:18" ht="16.5" thickBot="1">
      <c r="A1" s="284" t="s">
        <v>205</v>
      </c>
      <c r="B1" s="251"/>
      <c r="C1" s="251"/>
      <c r="D1" s="251"/>
      <c r="E1" s="282">
        <v>37291</v>
      </c>
      <c r="F1" s="283">
        <v>37292</v>
      </c>
      <c r="G1" s="283">
        <v>37293</v>
      </c>
      <c r="H1" s="283">
        <v>37294</v>
      </c>
      <c r="I1" s="283">
        <v>37295</v>
      </c>
      <c r="J1" s="283">
        <v>37296</v>
      </c>
      <c r="K1" s="283">
        <v>37297</v>
      </c>
      <c r="L1" s="283">
        <v>37298</v>
      </c>
      <c r="M1" s="283">
        <v>37299</v>
      </c>
      <c r="N1" s="283">
        <v>37300</v>
      </c>
      <c r="O1" s="283">
        <v>37301</v>
      </c>
      <c r="P1" s="283">
        <v>37302</v>
      </c>
      <c r="Q1" s="283">
        <v>37303</v>
      </c>
      <c r="R1" s="291">
        <v>37304</v>
      </c>
    </row>
    <row r="2" spans="1:23" s="290" customFormat="1" ht="13.5" thickBot="1">
      <c r="A2" s="4" t="s">
        <v>91</v>
      </c>
      <c r="B2" s="285" t="s">
        <v>0</v>
      </c>
      <c r="C2" s="285" t="s">
        <v>1</v>
      </c>
      <c r="D2" s="286" t="s">
        <v>204</v>
      </c>
      <c r="E2" s="287" t="s">
        <v>190</v>
      </c>
      <c r="F2" s="288" t="s">
        <v>191</v>
      </c>
      <c r="G2" s="288" t="s">
        <v>192</v>
      </c>
      <c r="H2" s="288" t="s">
        <v>193</v>
      </c>
      <c r="I2" s="288" t="s">
        <v>194</v>
      </c>
      <c r="J2" s="288" t="s">
        <v>195</v>
      </c>
      <c r="K2" s="288" t="s">
        <v>196</v>
      </c>
      <c r="L2" s="288" t="s">
        <v>190</v>
      </c>
      <c r="M2" s="288" t="s">
        <v>191</v>
      </c>
      <c r="N2" s="288" t="s">
        <v>192</v>
      </c>
      <c r="O2" s="288" t="s">
        <v>193</v>
      </c>
      <c r="P2" s="288" t="s">
        <v>194</v>
      </c>
      <c r="Q2" s="288" t="s">
        <v>195</v>
      </c>
      <c r="R2" s="292" t="s">
        <v>196</v>
      </c>
      <c r="S2" s="289"/>
      <c r="T2" s="289"/>
      <c r="U2" s="289"/>
      <c r="V2" s="289"/>
      <c r="W2" s="289"/>
    </row>
    <row r="3" spans="1:18" ht="12.75">
      <c r="A3" s="1" t="str">
        <f>+'Daily Staffing Costs'!A2</f>
        <v>Department Administration:</v>
      </c>
      <c r="B3" s="268" t="str">
        <f>+'Daily Staffing Costs'!B2</f>
        <v>Dining Services Director</v>
      </c>
      <c r="C3" s="269" t="s">
        <v>87</v>
      </c>
      <c r="D3" s="270"/>
      <c r="E3" s="271" t="s">
        <v>197</v>
      </c>
      <c r="F3" s="272">
        <v>8</v>
      </c>
      <c r="G3" s="272">
        <v>8</v>
      </c>
      <c r="H3" s="272">
        <v>8</v>
      </c>
      <c r="I3" s="272">
        <v>8</v>
      </c>
      <c r="J3" s="272" t="s">
        <v>197</v>
      </c>
      <c r="K3" s="272">
        <v>8</v>
      </c>
      <c r="L3" s="272">
        <v>8</v>
      </c>
      <c r="M3" s="272">
        <v>8</v>
      </c>
      <c r="N3" s="272">
        <v>8</v>
      </c>
      <c r="O3" s="272" t="s">
        <v>197</v>
      </c>
      <c r="P3" s="272">
        <v>8</v>
      </c>
      <c r="Q3" s="272">
        <v>8</v>
      </c>
      <c r="R3" s="293" t="s">
        <v>197</v>
      </c>
    </row>
    <row r="4" spans="1:18" ht="12.75">
      <c r="A4" s="260">
        <f>+'Daily Staffing Costs'!A3</f>
        <v>0</v>
      </c>
      <c r="B4" s="194" t="str">
        <f>+'Daily Staffing Costs'!B3</f>
        <v>Nutrition Services Manager</v>
      </c>
      <c r="C4" s="195" t="s">
        <v>87</v>
      </c>
      <c r="D4" s="266"/>
      <c r="E4" s="253">
        <v>8</v>
      </c>
      <c r="F4" s="259">
        <v>8</v>
      </c>
      <c r="G4" s="259">
        <v>8</v>
      </c>
      <c r="H4" s="259" t="s">
        <v>197</v>
      </c>
      <c r="I4" s="259">
        <v>8</v>
      </c>
      <c r="J4" s="259">
        <v>8</v>
      </c>
      <c r="K4" s="259" t="s">
        <v>197</v>
      </c>
      <c r="L4" s="259" t="s">
        <v>197</v>
      </c>
      <c r="M4" s="259">
        <v>8</v>
      </c>
      <c r="N4" s="259">
        <v>8</v>
      </c>
      <c r="O4" s="259">
        <v>8</v>
      </c>
      <c r="P4" s="259">
        <v>8</v>
      </c>
      <c r="Q4" s="259" t="s">
        <v>197</v>
      </c>
      <c r="R4" s="294">
        <v>8</v>
      </c>
    </row>
    <row r="5" spans="1:18" ht="12.75">
      <c r="A5" s="260">
        <f>+'Daily Staffing Costs'!A4</f>
        <v>0</v>
      </c>
      <c r="B5" s="194" t="str">
        <f>+'Daily Staffing Costs'!B4</f>
        <v>Service &amp; Catering Manager</v>
      </c>
      <c r="C5" s="195" t="s">
        <v>87</v>
      </c>
      <c r="D5" s="266"/>
      <c r="E5" s="253" t="s">
        <v>197</v>
      </c>
      <c r="F5" s="259">
        <v>8</v>
      </c>
      <c r="G5" s="259">
        <v>8</v>
      </c>
      <c r="H5" s="259">
        <v>8</v>
      </c>
      <c r="I5" s="259">
        <v>8</v>
      </c>
      <c r="J5" s="259" t="s">
        <v>197</v>
      </c>
      <c r="K5" s="259">
        <v>8</v>
      </c>
      <c r="L5" s="259">
        <v>8</v>
      </c>
      <c r="M5" s="259">
        <v>8</v>
      </c>
      <c r="N5" s="259">
        <v>8</v>
      </c>
      <c r="O5" s="259" t="s">
        <v>197</v>
      </c>
      <c r="P5" s="259">
        <v>8</v>
      </c>
      <c r="Q5" s="259">
        <v>8</v>
      </c>
      <c r="R5" s="294" t="s">
        <v>197</v>
      </c>
    </row>
    <row r="6" spans="1:18" ht="12.75">
      <c r="A6" s="260">
        <f>+'Daily Staffing Costs'!A5</f>
        <v>0</v>
      </c>
      <c r="B6" s="194" t="str">
        <f>+'Daily Staffing Costs'!B5</f>
        <v>Executive Chef</v>
      </c>
      <c r="C6" s="195" t="s">
        <v>87</v>
      </c>
      <c r="D6" s="266"/>
      <c r="E6" s="253">
        <v>8</v>
      </c>
      <c r="F6" s="259">
        <v>8</v>
      </c>
      <c r="G6" s="259">
        <v>8</v>
      </c>
      <c r="H6" s="259" t="s">
        <v>197</v>
      </c>
      <c r="I6" s="259">
        <v>8</v>
      </c>
      <c r="J6" s="259">
        <v>8</v>
      </c>
      <c r="K6" s="259" t="s">
        <v>197</v>
      </c>
      <c r="L6" s="259" t="s">
        <v>197</v>
      </c>
      <c r="M6" s="259">
        <v>8</v>
      </c>
      <c r="N6" s="259">
        <v>8</v>
      </c>
      <c r="O6" s="259">
        <v>8</v>
      </c>
      <c r="P6" s="259">
        <v>8</v>
      </c>
      <c r="Q6" s="259" t="s">
        <v>197</v>
      </c>
      <c r="R6" s="294">
        <v>8</v>
      </c>
    </row>
    <row r="7" spans="1:18" ht="13.5" thickBot="1">
      <c r="A7" s="273">
        <f>+'Daily Staffing Costs'!A6</f>
        <v>0</v>
      </c>
      <c r="B7" s="274" t="str">
        <f>+'Daily Staffing Costs'!B6</f>
        <v>Office Manager</v>
      </c>
      <c r="C7" s="275" t="s">
        <v>82</v>
      </c>
      <c r="D7" s="276"/>
      <c r="E7" s="277" t="s">
        <v>197</v>
      </c>
      <c r="F7" s="278">
        <v>8</v>
      </c>
      <c r="G7" s="278">
        <v>8</v>
      </c>
      <c r="H7" s="278">
        <v>8</v>
      </c>
      <c r="I7" s="278">
        <v>8</v>
      </c>
      <c r="J7" s="278">
        <v>8</v>
      </c>
      <c r="K7" s="278" t="s">
        <v>197</v>
      </c>
      <c r="L7" s="278" t="s">
        <v>197</v>
      </c>
      <c r="M7" s="278">
        <v>8</v>
      </c>
      <c r="N7" s="278">
        <v>8</v>
      </c>
      <c r="O7" s="278">
        <v>8</v>
      </c>
      <c r="P7" s="278">
        <v>8</v>
      </c>
      <c r="Q7" s="278">
        <v>8</v>
      </c>
      <c r="R7" s="295" t="s">
        <v>197</v>
      </c>
    </row>
    <row r="8" spans="1:23" ht="12.75">
      <c r="A8" s="1" t="str">
        <f>+'Daily Staffing Costs'!A7</f>
        <v>Main Production:</v>
      </c>
      <c r="B8" s="268" t="str">
        <f>+'Daily Staffing Costs'!B7</f>
        <v>Lead Cook (SousChef)</v>
      </c>
      <c r="C8" s="269" t="s">
        <v>93</v>
      </c>
      <c r="D8" s="270"/>
      <c r="E8" s="271" t="s">
        <v>197</v>
      </c>
      <c r="F8" s="272">
        <v>8</v>
      </c>
      <c r="G8" s="272">
        <v>8</v>
      </c>
      <c r="H8" s="272">
        <v>8</v>
      </c>
      <c r="I8" s="272">
        <v>8</v>
      </c>
      <c r="J8" s="272" t="s">
        <v>197</v>
      </c>
      <c r="K8" s="272">
        <v>8</v>
      </c>
      <c r="L8" s="272">
        <v>8</v>
      </c>
      <c r="M8" s="272">
        <v>8</v>
      </c>
      <c r="N8" s="272">
        <v>8</v>
      </c>
      <c r="O8" s="272" t="s">
        <v>197</v>
      </c>
      <c r="P8" s="272">
        <v>8</v>
      </c>
      <c r="Q8" s="272">
        <v>8</v>
      </c>
      <c r="R8" s="293" t="s">
        <v>197</v>
      </c>
      <c r="W8" s="252"/>
    </row>
    <row r="9" spans="1:18" ht="12.75">
      <c r="A9" s="260">
        <f>+'Daily Staffing Costs'!A8</f>
        <v>0</v>
      </c>
      <c r="B9" s="261" t="str">
        <f>+'Daily Staffing Costs'!B8</f>
        <v>Relief Lead Cook</v>
      </c>
      <c r="C9" s="195" t="s">
        <v>87</v>
      </c>
      <c r="D9" s="266"/>
      <c r="E9" s="253">
        <v>8</v>
      </c>
      <c r="F9" s="259" t="s">
        <v>197</v>
      </c>
      <c r="G9" s="259" t="s">
        <v>197</v>
      </c>
      <c r="H9" s="259">
        <v>8</v>
      </c>
      <c r="I9" s="259" t="s">
        <v>197</v>
      </c>
      <c r="J9" s="259">
        <v>8</v>
      </c>
      <c r="K9" s="259">
        <v>8</v>
      </c>
      <c r="L9" s="259">
        <v>8</v>
      </c>
      <c r="M9" s="259" t="s">
        <v>197</v>
      </c>
      <c r="N9" s="259" t="s">
        <v>197</v>
      </c>
      <c r="O9" s="259">
        <v>8</v>
      </c>
      <c r="P9" s="259" t="s">
        <v>197</v>
      </c>
      <c r="Q9" s="259">
        <v>8</v>
      </c>
      <c r="R9" s="294">
        <v>8</v>
      </c>
    </row>
    <row r="10" spans="1:18" ht="12.75">
      <c r="A10" s="260">
        <f>+'Daily Staffing Costs'!A9</f>
        <v>0</v>
      </c>
      <c r="B10" s="194" t="str">
        <f>+'Daily Staffing Costs'!B9</f>
        <v>AM Cook</v>
      </c>
      <c r="C10" s="195" t="s">
        <v>93</v>
      </c>
      <c r="D10" s="266"/>
      <c r="E10" s="253" t="s">
        <v>197</v>
      </c>
      <c r="F10" s="259">
        <v>8</v>
      </c>
      <c r="G10" s="259">
        <v>8</v>
      </c>
      <c r="H10" s="259">
        <v>8</v>
      </c>
      <c r="I10" s="259">
        <v>8</v>
      </c>
      <c r="J10" s="259" t="s">
        <v>197</v>
      </c>
      <c r="K10" s="259">
        <v>8</v>
      </c>
      <c r="L10" s="259">
        <v>8</v>
      </c>
      <c r="M10" s="259">
        <v>8</v>
      </c>
      <c r="N10" s="259">
        <v>8</v>
      </c>
      <c r="O10" s="259" t="s">
        <v>197</v>
      </c>
      <c r="P10" s="259">
        <v>8</v>
      </c>
      <c r="Q10" s="259">
        <v>8</v>
      </c>
      <c r="R10" s="294" t="s">
        <v>197</v>
      </c>
    </row>
    <row r="11" spans="1:18" ht="12.75">
      <c r="A11" s="260">
        <f>+'Daily Staffing Costs'!A10</f>
        <v>0</v>
      </c>
      <c r="B11" s="194" t="str">
        <f>+'Daily Staffing Costs'!B10</f>
        <v>PM Cook</v>
      </c>
      <c r="C11" s="195" t="s">
        <v>94</v>
      </c>
      <c r="D11" s="266"/>
      <c r="E11" s="253">
        <v>8</v>
      </c>
      <c r="F11" s="259">
        <v>8</v>
      </c>
      <c r="G11" s="259">
        <v>8</v>
      </c>
      <c r="H11" s="259" t="s">
        <v>197</v>
      </c>
      <c r="I11" s="259">
        <v>8</v>
      </c>
      <c r="J11" s="259">
        <v>8</v>
      </c>
      <c r="K11" s="259" t="s">
        <v>197</v>
      </c>
      <c r="L11" s="259" t="s">
        <v>197</v>
      </c>
      <c r="M11" s="259">
        <v>8</v>
      </c>
      <c r="N11" s="259">
        <v>8</v>
      </c>
      <c r="O11" s="259">
        <v>8</v>
      </c>
      <c r="P11" s="259">
        <v>8</v>
      </c>
      <c r="Q11" s="259" t="s">
        <v>197</v>
      </c>
      <c r="R11" s="294">
        <v>8</v>
      </c>
    </row>
    <row r="12" spans="1:18" ht="12.75">
      <c r="A12" s="260">
        <f>+'Daily Staffing Costs'!A11</f>
        <v>0</v>
      </c>
      <c r="B12" s="261" t="str">
        <f>+'Daily Staffing Costs'!B11</f>
        <v>Relief Cook</v>
      </c>
      <c r="C12" s="195" t="s">
        <v>87</v>
      </c>
      <c r="D12" s="266"/>
      <c r="E12" s="253">
        <v>8</v>
      </c>
      <c r="F12" s="259" t="s">
        <v>197</v>
      </c>
      <c r="G12" s="259" t="s">
        <v>197</v>
      </c>
      <c r="H12" s="259">
        <v>8</v>
      </c>
      <c r="I12" s="259" t="s">
        <v>197</v>
      </c>
      <c r="J12" s="259">
        <v>8</v>
      </c>
      <c r="K12" s="259">
        <v>8</v>
      </c>
      <c r="L12" s="259">
        <v>8</v>
      </c>
      <c r="M12" s="259" t="s">
        <v>197</v>
      </c>
      <c r="N12" s="259" t="s">
        <v>197</v>
      </c>
      <c r="O12" s="259">
        <v>8</v>
      </c>
      <c r="P12" s="259" t="s">
        <v>197</v>
      </c>
      <c r="Q12" s="259">
        <v>8</v>
      </c>
      <c r="R12" s="294">
        <v>8</v>
      </c>
    </row>
    <row r="13" spans="1:18" ht="12.75">
      <c r="A13" s="260">
        <f>+'Daily Staffing Costs'!A12</f>
        <v>0</v>
      </c>
      <c r="B13" s="194" t="str">
        <f>+'Daily Staffing Costs'!B12</f>
        <v>Salad &amp; Cold Prep</v>
      </c>
      <c r="C13" s="195" t="s">
        <v>95</v>
      </c>
      <c r="D13" s="266"/>
      <c r="E13" s="253" t="s">
        <v>197</v>
      </c>
      <c r="F13" s="259">
        <v>8</v>
      </c>
      <c r="G13" s="259">
        <v>8</v>
      </c>
      <c r="H13" s="259">
        <v>8</v>
      </c>
      <c r="I13" s="259">
        <v>8</v>
      </c>
      <c r="J13" s="259" t="s">
        <v>197</v>
      </c>
      <c r="K13" s="259">
        <v>8</v>
      </c>
      <c r="L13" s="259">
        <v>8</v>
      </c>
      <c r="M13" s="259">
        <v>8</v>
      </c>
      <c r="N13" s="259">
        <v>8</v>
      </c>
      <c r="O13" s="259" t="s">
        <v>197</v>
      </c>
      <c r="P13" s="259">
        <v>8</v>
      </c>
      <c r="Q13" s="259">
        <v>8</v>
      </c>
      <c r="R13" s="294" t="s">
        <v>197</v>
      </c>
    </row>
    <row r="14" spans="1:18" ht="12.75">
      <c r="A14" s="260">
        <f>+'Daily Staffing Costs'!A13</f>
        <v>0</v>
      </c>
      <c r="B14" s="194" t="str">
        <f>+'Daily Staffing Costs'!B13</f>
        <v>Baker</v>
      </c>
      <c r="C14" s="195" t="s">
        <v>92</v>
      </c>
      <c r="D14" s="266"/>
      <c r="E14" s="253">
        <v>8</v>
      </c>
      <c r="F14" s="259">
        <v>8</v>
      </c>
      <c r="G14" s="259">
        <v>8</v>
      </c>
      <c r="H14" s="259" t="s">
        <v>197</v>
      </c>
      <c r="I14" s="259">
        <v>8</v>
      </c>
      <c r="J14" s="259">
        <v>8</v>
      </c>
      <c r="K14" s="259" t="s">
        <v>197</v>
      </c>
      <c r="L14" s="259">
        <v>0</v>
      </c>
      <c r="M14" s="259">
        <v>8</v>
      </c>
      <c r="N14" s="259">
        <v>8</v>
      </c>
      <c r="O14" s="259">
        <v>8</v>
      </c>
      <c r="P14" s="259">
        <v>8</v>
      </c>
      <c r="Q14" s="259" t="s">
        <v>197</v>
      </c>
      <c r="R14" s="294">
        <v>8</v>
      </c>
    </row>
    <row r="15" spans="1:18" ht="12.75">
      <c r="A15" s="260">
        <f>+'Daily Staffing Costs'!A14</f>
        <v>0</v>
      </c>
      <c r="B15" s="261" t="str">
        <f>+'Daily Staffing Costs'!B14</f>
        <v>Relief Baker/Salad&amp; Cold Prep</v>
      </c>
      <c r="C15" s="195" t="s">
        <v>87</v>
      </c>
      <c r="D15" s="266"/>
      <c r="E15" s="253">
        <v>8</v>
      </c>
      <c r="F15" s="259" t="s">
        <v>197</v>
      </c>
      <c r="G15" s="259" t="s">
        <v>197</v>
      </c>
      <c r="H15" s="259">
        <v>8</v>
      </c>
      <c r="I15" s="259" t="s">
        <v>197</v>
      </c>
      <c r="J15" s="259">
        <v>8</v>
      </c>
      <c r="K15" s="259">
        <v>8</v>
      </c>
      <c r="L15" s="259">
        <v>8</v>
      </c>
      <c r="M15" s="259" t="s">
        <v>197</v>
      </c>
      <c r="N15" s="259" t="s">
        <v>197</v>
      </c>
      <c r="O15" s="259">
        <v>8</v>
      </c>
      <c r="P15" s="259" t="s">
        <v>197</v>
      </c>
      <c r="Q15" s="259">
        <v>8</v>
      </c>
      <c r="R15" s="294">
        <v>8</v>
      </c>
    </row>
    <row r="16" spans="1:18" ht="12.75">
      <c r="A16" s="260">
        <f>+'Daily Staffing Costs'!A15</f>
        <v>0</v>
      </c>
      <c r="B16" s="194" t="str">
        <f>+'Daily Staffing Costs'!B15</f>
        <v>AM Utility</v>
      </c>
      <c r="C16" s="195" t="s">
        <v>95</v>
      </c>
      <c r="D16" s="267"/>
      <c r="E16" s="253" t="s">
        <v>197</v>
      </c>
      <c r="F16" s="259">
        <v>8</v>
      </c>
      <c r="G16" s="259">
        <v>8</v>
      </c>
      <c r="H16" s="259">
        <v>8</v>
      </c>
      <c r="I16" s="259">
        <v>8</v>
      </c>
      <c r="J16" s="259" t="s">
        <v>197</v>
      </c>
      <c r="K16" s="259">
        <v>8</v>
      </c>
      <c r="L16" s="259">
        <v>8</v>
      </c>
      <c r="M16" s="259">
        <v>8</v>
      </c>
      <c r="N16" s="259">
        <v>8</v>
      </c>
      <c r="O16" s="259" t="s">
        <v>197</v>
      </c>
      <c r="P16" s="259">
        <v>8</v>
      </c>
      <c r="Q16" s="259">
        <v>8</v>
      </c>
      <c r="R16" s="294" t="s">
        <v>197</v>
      </c>
    </row>
    <row r="17" spans="1:18" ht="12.75">
      <c r="A17" s="260"/>
      <c r="B17" s="261" t="s">
        <v>199</v>
      </c>
      <c r="C17" s="195" t="s">
        <v>95</v>
      </c>
      <c r="D17" s="267"/>
      <c r="E17" s="253">
        <v>8</v>
      </c>
      <c r="F17" s="259">
        <v>8</v>
      </c>
      <c r="G17" s="259">
        <v>8</v>
      </c>
      <c r="H17" s="259" t="s">
        <v>197</v>
      </c>
      <c r="I17" s="259">
        <v>8</v>
      </c>
      <c r="J17" s="259">
        <v>8</v>
      </c>
      <c r="K17" s="259" t="s">
        <v>197</v>
      </c>
      <c r="L17" s="259" t="s">
        <v>197</v>
      </c>
      <c r="M17" s="259">
        <v>8</v>
      </c>
      <c r="N17" s="259">
        <v>8</v>
      </c>
      <c r="O17" s="259">
        <v>8</v>
      </c>
      <c r="P17" s="259">
        <v>8</v>
      </c>
      <c r="Q17" s="259" t="s">
        <v>197</v>
      </c>
      <c r="R17" s="294">
        <v>8</v>
      </c>
    </row>
    <row r="18" spans="1:18" ht="12.75">
      <c r="A18" s="260"/>
      <c r="B18" s="261" t="s">
        <v>199</v>
      </c>
      <c r="C18" s="195" t="s">
        <v>95</v>
      </c>
      <c r="D18" s="267"/>
      <c r="E18" s="253">
        <v>8</v>
      </c>
      <c r="F18" s="259" t="s">
        <v>197</v>
      </c>
      <c r="G18" s="259" t="s">
        <v>197</v>
      </c>
      <c r="H18" s="259">
        <v>8</v>
      </c>
      <c r="I18" s="259" t="s">
        <v>197</v>
      </c>
      <c r="J18" s="259">
        <v>8</v>
      </c>
      <c r="K18" s="259">
        <v>8</v>
      </c>
      <c r="L18" s="259">
        <v>8</v>
      </c>
      <c r="M18" s="259" t="s">
        <v>197</v>
      </c>
      <c r="N18" s="259" t="s">
        <v>197</v>
      </c>
      <c r="O18" s="259">
        <v>8</v>
      </c>
      <c r="P18" s="259" t="s">
        <v>197</v>
      </c>
      <c r="Q18" s="259">
        <v>8</v>
      </c>
      <c r="R18" s="294">
        <v>8</v>
      </c>
    </row>
    <row r="19" spans="1:18" ht="12.75">
      <c r="A19" s="260">
        <f>+'Daily Staffing Costs'!A16</f>
        <v>0</v>
      </c>
      <c r="B19" s="194" t="str">
        <f>+'Daily Staffing Costs'!B16</f>
        <v>AM Pots/Pans </v>
      </c>
      <c r="C19" s="195" t="s">
        <v>95</v>
      </c>
      <c r="D19" s="267"/>
      <c r="E19" s="253" t="s">
        <v>197</v>
      </c>
      <c r="F19" s="259">
        <v>8</v>
      </c>
      <c r="G19" s="259">
        <v>8</v>
      </c>
      <c r="H19" s="259">
        <v>8</v>
      </c>
      <c r="I19" s="259">
        <v>8</v>
      </c>
      <c r="J19" s="259" t="s">
        <v>197</v>
      </c>
      <c r="K19" s="259">
        <v>8</v>
      </c>
      <c r="L19" s="259">
        <v>8</v>
      </c>
      <c r="M19" s="259">
        <v>8</v>
      </c>
      <c r="N19" s="259">
        <v>8</v>
      </c>
      <c r="O19" s="259" t="s">
        <v>197</v>
      </c>
      <c r="P19" s="259">
        <v>8</v>
      </c>
      <c r="Q19" s="259">
        <v>8</v>
      </c>
      <c r="R19" s="294" t="s">
        <v>197</v>
      </c>
    </row>
    <row r="20" spans="1:18" ht="12.75">
      <c r="A20" s="260"/>
      <c r="B20" s="261" t="s">
        <v>199</v>
      </c>
      <c r="C20" s="195" t="s">
        <v>95</v>
      </c>
      <c r="D20" s="267"/>
      <c r="E20" s="253">
        <v>8</v>
      </c>
      <c r="F20" s="259" t="s">
        <v>197</v>
      </c>
      <c r="G20" s="259" t="s">
        <v>197</v>
      </c>
      <c r="H20" s="259" t="s">
        <v>197</v>
      </c>
      <c r="I20" s="259" t="s">
        <v>197</v>
      </c>
      <c r="J20" s="259">
        <v>8</v>
      </c>
      <c r="K20" s="259" t="s">
        <v>197</v>
      </c>
      <c r="L20" s="259" t="s">
        <v>197</v>
      </c>
      <c r="M20" s="259" t="s">
        <v>197</v>
      </c>
      <c r="N20" s="259" t="s">
        <v>197</v>
      </c>
      <c r="O20" s="259">
        <v>8</v>
      </c>
      <c r="P20" s="259" t="s">
        <v>197</v>
      </c>
      <c r="Q20" s="259" t="s">
        <v>197</v>
      </c>
      <c r="R20" s="294">
        <v>8</v>
      </c>
    </row>
    <row r="21" spans="1:18" ht="12.75">
      <c r="A21" s="260">
        <f>+'Daily Staffing Costs'!A17</f>
        <v>0</v>
      </c>
      <c r="B21" s="194" t="str">
        <f>+'Daily Staffing Costs'!B17</f>
        <v>PM Dishroom </v>
      </c>
      <c r="C21" s="195" t="s">
        <v>97</v>
      </c>
      <c r="D21" s="267"/>
      <c r="E21" s="253" t="s">
        <v>197</v>
      </c>
      <c r="F21" s="259">
        <v>4</v>
      </c>
      <c r="G21" s="259">
        <v>4</v>
      </c>
      <c r="H21" s="259">
        <v>4</v>
      </c>
      <c r="I21" s="259">
        <v>4</v>
      </c>
      <c r="J21" s="259" t="s">
        <v>197</v>
      </c>
      <c r="K21" s="259">
        <v>4</v>
      </c>
      <c r="L21" s="259">
        <v>4</v>
      </c>
      <c r="M21" s="259">
        <v>4</v>
      </c>
      <c r="N21" s="259">
        <v>4</v>
      </c>
      <c r="O21" s="259" t="s">
        <v>197</v>
      </c>
      <c r="P21" s="259">
        <v>4</v>
      </c>
      <c r="Q21" s="259">
        <v>4</v>
      </c>
      <c r="R21" s="294" t="s">
        <v>197</v>
      </c>
    </row>
    <row r="22" spans="1:18" ht="12.75">
      <c r="A22" s="260"/>
      <c r="B22" s="261" t="s">
        <v>199</v>
      </c>
      <c r="C22" s="195" t="s">
        <v>97</v>
      </c>
      <c r="D22" s="267"/>
      <c r="E22" s="253">
        <v>4</v>
      </c>
      <c r="F22" s="259">
        <v>4</v>
      </c>
      <c r="G22" s="259">
        <v>4</v>
      </c>
      <c r="H22" s="259" t="s">
        <v>197</v>
      </c>
      <c r="I22" s="259">
        <v>4</v>
      </c>
      <c r="J22" s="259">
        <v>4</v>
      </c>
      <c r="K22" s="259" t="s">
        <v>197</v>
      </c>
      <c r="L22" s="259" t="s">
        <v>197</v>
      </c>
      <c r="M22" s="259">
        <v>4</v>
      </c>
      <c r="N22" s="259">
        <v>4</v>
      </c>
      <c r="O22" s="259">
        <v>4</v>
      </c>
      <c r="P22" s="259">
        <v>4</v>
      </c>
      <c r="Q22" s="259" t="s">
        <v>197</v>
      </c>
      <c r="R22" s="294">
        <v>4</v>
      </c>
    </row>
    <row r="23" spans="1:18" ht="12.75">
      <c r="A23" s="260"/>
      <c r="B23" s="261" t="s">
        <v>199</v>
      </c>
      <c r="C23" s="195" t="s">
        <v>97</v>
      </c>
      <c r="D23" s="267"/>
      <c r="E23" s="253">
        <v>4</v>
      </c>
      <c r="F23" s="259" t="s">
        <v>197</v>
      </c>
      <c r="G23" s="259" t="s">
        <v>197</v>
      </c>
      <c r="H23" s="259">
        <v>4</v>
      </c>
      <c r="I23" s="259" t="s">
        <v>197</v>
      </c>
      <c r="J23" s="259">
        <v>4</v>
      </c>
      <c r="K23" s="259">
        <v>4</v>
      </c>
      <c r="L23" s="259">
        <v>4</v>
      </c>
      <c r="M23" s="259" t="s">
        <v>197</v>
      </c>
      <c r="N23" s="259" t="s">
        <v>197</v>
      </c>
      <c r="O23" s="259">
        <v>4</v>
      </c>
      <c r="P23" s="259" t="s">
        <v>197</v>
      </c>
      <c r="Q23" s="259">
        <v>4</v>
      </c>
      <c r="R23" s="294">
        <v>4</v>
      </c>
    </row>
    <row r="24" spans="1:18" ht="12.75">
      <c r="A24" s="260">
        <f>+'Daily Staffing Costs'!A18</f>
        <v>0</v>
      </c>
      <c r="B24" s="194" t="str">
        <f>+'Daily Staffing Costs'!B18</f>
        <v>PM Pot/Pans</v>
      </c>
      <c r="C24" s="195" t="s">
        <v>97</v>
      </c>
      <c r="D24" s="266"/>
      <c r="E24" s="253" t="s">
        <v>197</v>
      </c>
      <c r="F24" s="259">
        <v>4</v>
      </c>
      <c r="G24" s="259">
        <v>4</v>
      </c>
      <c r="H24" s="259">
        <v>4</v>
      </c>
      <c r="I24" s="259">
        <v>4</v>
      </c>
      <c r="J24" s="259" t="s">
        <v>197</v>
      </c>
      <c r="K24" s="259">
        <v>4</v>
      </c>
      <c r="L24" s="259">
        <v>4</v>
      </c>
      <c r="M24" s="259">
        <v>4</v>
      </c>
      <c r="N24" s="259">
        <v>4</v>
      </c>
      <c r="O24" s="259" t="s">
        <v>197</v>
      </c>
      <c r="P24" s="259">
        <v>4</v>
      </c>
      <c r="Q24" s="259">
        <v>4</v>
      </c>
      <c r="R24" s="294" t="s">
        <v>197</v>
      </c>
    </row>
    <row r="25" spans="1:18" ht="12.75">
      <c r="A25" s="260"/>
      <c r="B25" s="261" t="s">
        <v>199</v>
      </c>
      <c r="C25" s="195" t="s">
        <v>97</v>
      </c>
      <c r="D25" s="266"/>
      <c r="E25" s="253">
        <v>4</v>
      </c>
      <c r="F25" s="259" t="s">
        <v>197</v>
      </c>
      <c r="G25" s="259" t="s">
        <v>197</v>
      </c>
      <c r="H25" s="259" t="s">
        <v>197</v>
      </c>
      <c r="I25" s="259" t="s">
        <v>197</v>
      </c>
      <c r="J25" s="259">
        <v>4</v>
      </c>
      <c r="K25" s="259" t="s">
        <v>197</v>
      </c>
      <c r="L25" s="259" t="s">
        <v>197</v>
      </c>
      <c r="M25" s="259" t="s">
        <v>197</v>
      </c>
      <c r="N25" s="259" t="s">
        <v>197</v>
      </c>
      <c r="O25" s="259">
        <v>4</v>
      </c>
      <c r="P25" s="259" t="s">
        <v>197</v>
      </c>
      <c r="Q25" s="259" t="s">
        <v>197</v>
      </c>
      <c r="R25" s="294">
        <v>4</v>
      </c>
    </row>
    <row r="26" spans="1:18" ht="13.5" thickBot="1">
      <c r="A26" s="273">
        <f>+'Daily Staffing Costs'!A19</f>
        <v>0</v>
      </c>
      <c r="B26" s="274" t="str">
        <f>+'Daily Staffing Costs'!B19</f>
        <v>Stock/Receiving Clerk</v>
      </c>
      <c r="C26" s="275" t="s">
        <v>95</v>
      </c>
      <c r="D26" s="276"/>
      <c r="E26" s="277" t="s">
        <v>197</v>
      </c>
      <c r="F26" s="278">
        <v>8</v>
      </c>
      <c r="G26" s="278">
        <v>8</v>
      </c>
      <c r="H26" s="278">
        <v>8</v>
      </c>
      <c r="I26" s="278">
        <v>8</v>
      </c>
      <c r="J26" s="278">
        <v>8</v>
      </c>
      <c r="K26" s="278" t="s">
        <v>197</v>
      </c>
      <c r="L26" s="278" t="s">
        <v>197</v>
      </c>
      <c r="M26" s="278">
        <v>8</v>
      </c>
      <c r="N26" s="278">
        <v>8</v>
      </c>
      <c r="O26" s="278">
        <v>8</v>
      </c>
      <c r="P26" s="278">
        <v>8</v>
      </c>
      <c r="Q26" s="278">
        <v>8</v>
      </c>
      <c r="R26" s="295" t="s">
        <v>197</v>
      </c>
    </row>
    <row r="27" spans="1:18" ht="12.75">
      <c r="A27" s="1" t="str">
        <f>+'Daily Staffing Costs'!A20</f>
        <v>Main Dining:</v>
      </c>
      <c r="B27" s="268" t="str">
        <f>+'Daily Staffing Costs'!B20</f>
        <v>AM Greeter/Server</v>
      </c>
      <c r="C27" s="269" t="s">
        <v>93</v>
      </c>
      <c r="D27" s="270"/>
      <c r="E27" s="271" t="s">
        <v>197</v>
      </c>
      <c r="F27" s="272">
        <v>8</v>
      </c>
      <c r="G27" s="272">
        <v>8</v>
      </c>
      <c r="H27" s="272">
        <v>8</v>
      </c>
      <c r="I27" s="272">
        <v>8</v>
      </c>
      <c r="J27" s="272" t="s">
        <v>197</v>
      </c>
      <c r="K27" s="272">
        <v>8</v>
      </c>
      <c r="L27" s="272">
        <v>8</v>
      </c>
      <c r="M27" s="272">
        <v>8</v>
      </c>
      <c r="N27" s="272">
        <v>8</v>
      </c>
      <c r="O27" s="272" t="s">
        <v>197</v>
      </c>
      <c r="P27" s="272">
        <v>8</v>
      </c>
      <c r="Q27" s="272">
        <v>8</v>
      </c>
      <c r="R27" s="293" t="s">
        <v>197</v>
      </c>
    </row>
    <row r="28" spans="1:18" ht="12.75">
      <c r="A28" s="260">
        <f>+'Daily Staffing Costs'!A21</f>
        <v>0</v>
      </c>
      <c r="B28" s="194" t="str">
        <f>+'Daily Staffing Costs'!B21</f>
        <v>AM Server (FT)</v>
      </c>
      <c r="C28" s="195" t="s">
        <v>93</v>
      </c>
      <c r="D28" s="266"/>
      <c r="E28" s="253">
        <v>8</v>
      </c>
      <c r="F28" s="259">
        <v>8</v>
      </c>
      <c r="G28" s="259">
        <v>8</v>
      </c>
      <c r="H28" s="259" t="s">
        <v>197</v>
      </c>
      <c r="I28" s="259">
        <v>8</v>
      </c>
      <c r="J28" s="259">
        <v>8</v>
      </c>
      <c r="K28" s="259" t="s">
        <v>197</v>
      </c>
      <c r="L28" s="259" t="s">
        <v>197</v>
      </c>
      <c r="M28" s="259">
        <v>8</v>
      </c>
      <c r="N28" s="259">
        <v>8</v>
      </c>
      <c r="O28" s="259">
        <v>8</v>
      </c>
      <c r="P28" s="259">
        <v>8</v>
      </c>
      <c r="Q28" s="259" t="s">
        <v>197</v>
      </c>
      <c r="R28" s="294">
        <v>8</v>
      </c>
    </row>
    <row r="29" spans="1:18" ht="12.75">
      <c r="A29" s="260"/>
      <c r="B29" s="261" t="s">
        <v>199</v>
      </c>
      <c r="C29" s="195" t="s">
        <v>93</v>
      </c>
      <c r="D29" s="266"/>
      <c r="E29" s="253">
        <v>8</v>
      </c>
      <c r="F29" s="259" t="s">
        <v>197</v>
      </c>
      <c r="G29" s="259" t="s">
        <v>197</v>
      </c>
      <c r="H29" s="259">
        <v>8</v>
      </c>
      <c r="I29" s="259" t="s">
        <v>197</v>
      </c>
      <c r="J29" s="259">
        <v>8</v>
      </c>
      <c r="K29" s="259">
        <v>8</v>
      </c>
      <c r="L29" s="259">
        <v>8</v>
      </c>
      <c r="M29" s="259" t="s">
        <v>197</v>
      </c>
      <c r="N29" s="259" t="s">
        <v>197</v>
      </c>
      <c r="O29" s="259">
        <v>8</v>
      </c>
      <c r="P29" s="259" t="s">
        <v>197</v>
      </c>
      <c r="Q29" s="259">
        <v>8</v>
      </c>
      <c r="R29" s="294">
        <v>8</v>
      </c>
    </row>
    <row r="30" spans="1:18" ht="12.75">
      <c r="A30" s="260">
        <f>+'Daily Staffing Costs'!A22</f>
        <v>0</v>
      </c>
      <c r="B30" s="194" t="str">
        <f>+'Daily Staffing Costs'!B22</f>
        <v>PM Server (FT)</v>
      </c>
      <c r="C30" s="195" t="s">
        <v>126</v>
      </c>
      <c r="D30" s="266"/>
      <c r="E30" s="253" t="s">
        <v>197</v>
      </c>
      <c r="F30" s="259">
        <v>8</v>
      </c>
      <c r="G30" s="259">
        <v>8</v>
      </c>
      <c r="H30" s="259">
        <v>8</v>
      </c>
      <c r="I30" s="259">
        <v>8</v>
      </c>
      <c r="J30" s="259" t="s">
        <v>197</v>
      </c>
      <c r="K30" s="259">
        <v>8</v>
      </c>
      <c r="L30" s="259">
        <v>8</v>
      </c>
      <c r="M30" s="259">
        <v>8</v>
      </c>
      <c r="N30" s="259">
        <v>8</v>
      </c>
      <c r="O30" s="259" t="s">
        <v>197</v>
      </c>
      <c r="P30" s="259">
        <v>8</v>
      </c>
      <c r="Q30" s="259">
        <v>8</v>
      </c>
      <c r="R30" s="294" t="s">
        <v>197</v>
      </c>
    </row>
    <row r="31" spans="1:18" ht="12.75">
      <c r="A31" s="260"/>
      <c r="B31" s="261" t="s">
        <v>200</v>
      </c>
      <c r="C31" s="195" t="s">
        <v>126</v>
      </c>
      <c r="D31" s="266"/>
      <c r="E31" s="253">
        <v>8</v>
      </c>
      <c r="F31" s="259">
        <v>8</v>
      </c>
      <c r="G31" s="259">
        <v>8</v>
      </c>
      <c r="H31" s="259" t="s">
        <v>197</v>
      </c>
      <c r="I31" s="259">
        <v>8</v>
      </c>
      <c r="J31" s="259">
        <v>8</v>
      </c>
      <c r="K31" s="259" t="s">
        <v>197</v>
      </c>
      <c r="L31" s="259" t="s">
        <v>197</v>
      </c>
      <c r="M31" s="259">
        <v>8</v>
      </c>
      <c r="N31" s="259">
        <v>8</v>
      </c>
      <c r="O31" s="259">
        <v>8</v>
      </c>
      <c r="P31" s="259">
        <v>8</v>
      </c>
      <c r="Q31" s="259" t="s">
        <v>197</v>
      </c>
      <c r="R31" s="294">
        <v>8</v>
      </c>
    </row>
    <row r="32" spans="1:18" ht="12.75">
      <c r="A32" s="260"/>
      <c r="B32" s="261" t="s">
        <v>200</v>
      </c>
      <c r="C32" s="195" t="s">
        <v>126</v>
      </c>
      <c r="D32" s="266"/>
      <c r="E32" s="253">
        <v>8</v>
      </c>
      <c r="F32" s="259" t="s">
        <v>197</v>
      </c>
      <c r="G32" s="259" t="s">
        <v>197</v>
      </c>
      <c r="H32" s="259">
        <v>8</v>
      </c>
      <c r="I32" s="259" t="s">
        <v>197</v>
      </c>
      <c r="J32" s="259">
        <v>8</v>
      </c>
      <c r="K32" s="259">
        <v>8</v>
      </c>
      <c r="L32" s="259">
        <v>8</v>
      </c>
      <c r="M32" s="259" t="s">
        <v>197</v>
      </c>
      <c r="N32" s="259" t="s">
        <v>197</v>
      </c>
      <c r="O32" s="259">
        <v>8</v>
      </c>
      <c r="P32" s="259" t="s">
        <v>197</v>
      </c>
      <c r="Q32" s="259">
        <v>8</v>
      </c>
      <c r="R32" s="294">
        <v>8</v>
      </c>
    </row>
    <row r="33" spans="1:18" ht="12.75">
      <c r="A33" s="260"/>
      <c r="B33" s="261" t="s">
        <v>200</v>
      </c>
      <c r="C33" s="195" t="s">
        <v>126</v>
      </c>
      <c r="D33" s="266"/>
      <c r="E33" s="253">
        <v>8</v>
      </c>
      <c r="F33" s="259">
        <v>8</v>
      </c>
      <c r="G33" s="259">
        <v>8</v>
      </c>
      <c r="H33" s="259" t="s">
        <v>197</v>
      </c>
      <c r="I33" s="259">
        <v>8</v>
      </c>
      <c r="J33" s="259">
        <v>8</v>
      </c>
      <c r="K33" s="259" t="s">
        <v>197</v>
      </c>
      <c r="L33" s="259" t="s">
        <v>197</v>
      </c>
      <c r="M33" s="259">
        <v>8</v>
      </c>
      <c r="N33" s="259">
        <v>8</v>
      </c>
      <c r="O33" s="259">
        <v>8</v>
      </c>
      <c r="P33" s="259">
        <v>8</v>
      </c>
      <c r="Q33" s="259" t="s">
        <v>197</v>
      </c>
      <c r="R33" s="294">
        <v>8</v>
      </c>
    </row>
    <row r="34" spans="1:18" ht="12.75">
      <c r="A34" s="260"/>
      <c r="B34" s="261" t="s">
        <v>199</v>
      </c>
      <c r="C34" s="195" t="s">
        <v>126</v>
      </c>
      <c r="D34" s="266"/>
      <c r="E34" s="253" t="s">
        <v>197</v>
      </c>
      <c r="F34" s="259" t="s">
        <v>197</v>
      </c>
      <c r="G34" s="259" t="s">
        <v>197</v>
      </c>
      <c r="H34" s="259">
        <v>8</v>
      </c>
      <c r="I34" s="259" t="s">
        <v>197</v>
      </c>
      <c r="J34" s="259" t="s">
        <v>197</v>
      </c>
      <c r="K34" s="259">
        <v>8</v>
      </c>
      <c r="L34" s="259">
        <v>8</v>
      </c>
      <c r="M34" s="259" t="s">
        <v>197</v>
      </c>
      <c r="N34" s="259" t="s">
        <v>197</v>
      </c>
      <c r="O34" s="259" t="s">
        <v>197</v>
      </c>
      <c r="P34" s="259" t="s">
        <v>197</v>
      </c>
      <c r="Q34" s="259">
        <v>8</v>
      </c>
      <c r="R34" s="294" t="s">
        <v>197</v>
      </c>
    </row>
    <row r="35" spans="1:23" ht="12.75">
      <c r="A35" s="260">
        <f>+'Daily Staffing Costs'!A23</f>
        <v>0</v>
      </c>
      <c r="B35" s="194" t="str">
        <f>+'Daily Staffing Costs'!B23</f>
        <v>PM Waiter/Watress (PT)</v>
      </c>
      <c r="C35" s="195" t="s">
        <v>98</v>
      </c>
      <c r="D35" s="266"/>
      <c r="E35" s="253" t="s">
        <v>197</v>
      </c>
      <c r="F35" s="259">
        <v>4.5</v>
      </c>
      <c r="G35" s="259">
        <v>4.5</v>
      </c>
      <c r="H35" s="259">
        <v>4.5</v>
      </c>
      <c r="I35" s="259" t="s">
        <v>197</v>
      </c>
      <c r="J35" s="259" t="s">
        <v>197</v>
      </c>
      <c r="K35" s="259">
        <v>4.5</v>
      </c>
      <c r="L35" s="259">
        <v>4.5</v>
      </c>
      <c r="M35" s="259">
        <v>4.5</v>
      </c>
      <c r="N35" s="259">
        <v>4.5</v>
      </c>
      <c r="O35" s="259" t="s">
        <v>197</v>
      </c>
      <c r="P35" s="259">
        <v>4.5</v>
      </c>
      <c r="Q35" s="259">
        <v>4.5</v>
      </c>
      <c r="R35" s="294" t="s">
        <v>197</v>
      </c>
      <c r="W35" s="252"/>
    </row>
    <row r="36" spans="1:18" ht="12.75">
      <c r="A36" s="260"/>
      <c r="B36" s="262" t="s">
        <v>201</v>
      </c>
      <c r="C36" s="193" t="s">
        <v>98</v>
      </c>
      <c r="D36" s="201"/>
      <c r="E36" s="245">
        <v>4.5</v>
      </c>
      <c r="F36" s="247">
        <v>4.5</v>
      </c>
      <c r="G36" s="247">
        <v>4.5</v>
      </c>
      <c r="H36" s="247" t="s">
        <v>197</v>
      </c>
      <c r="I36" s="247">
        <v>4.5</v>
      </c>
      <c r="J36" s="247">
        <v>4.5</v>
      </c>
      <c r="K36" s="247" t="s">
        <v>197</v>
      </c>
      <c r="L36" s="247" t="s">
        <v>197</v>
      </c>
      <c r="M36" s="247">
        <v>4.5</v>
      </c>
      <c r="N36" s="247">
        <v>4.5</v>
      </c>
      <c r="O36" s="247">
        <v>4.5</v>
      </c>
      <c r="P36" s="247">
        <v>4.5</v>
      </c>
      <c r="Q36" s="247" t="s">
        <v>197</v>
      </c>
      <c r="R36" s="296">
        <v>4.5</v>
      </c>
    </row>
    <row r="37" spans="1:18" ht="12.75">
      <c r="A37" s="260"/>
      <c r="B37" s="261" t="s">
        <v>201</v>
      </c>
      <c r="C37" s="195" t="s">
        <v>98</v>
      </c>
      <c r="D37" s="266"/>
      <c r="E37" s="253">
        <v>4.5</v>
      </c>
      <c r="F37" s="259" t="s">
        <v>197</v>
      </c>
      <c r="G37" s="259" t="s">
        <v>197</v>
      </c>
      <c r="H37" s="259">
        <v>4.5</v>
      </c>
      <c r="I37" s="259">
        <v>4.5</v>
      </c>
      <c r="J37" s="259">
        <v>4.5</v>
      </c>
      <c r="K37" s="259">
        <v>4.5</v>
      </c>
      <c r="L37" s="259">
        <v>4.5</v>
      </c>
      <c r="M37" s="259" t="s">
        <v>197</v>
      </c>
      <c r="N37" s="259" t="s">
        <v>197</v>
      </c>
      <c r="O37" s="259">
        <v>4.5</v>
      </c>
      <c r="P37" s="259" t="s">
        <v>197</v>
      </c>
      <c r="Q37" s="259">
        <v>4.5</v>
      </c>
      <c r="R37" s="294">
        <v>4.5</v>
      </c>
    </row>
    <row r="38" spans="1:18" ht="12.75">
      <c r="A38" s="260"/>
      <c r="B38" s="261" t="s">
        <v>201</v>
      </c>
      <c r="C38" s="195" t="s">
        <v>98</v>
      </c>
      <c r="D38" s="266"/>
      <c r="E38" s="253" t="s">
        <v>197</v>
      </c>
      <c r="F38" s="259">
        <v>4.5</v>
      </c>
      <c r="G38" s="259">
        <v>4.5</v>
      </c>
      <c r="H38" s="259">
        <v>4.5</v>
      </c>
      <c r="I38" s="259" t="s">
        <v>197</v>
      </c>
      <c r="J38" s="259" t="s">
        <v>197</v>
      </c>
      <c r="K38" s="259">
        <v>4.5</v>
      </c>
      <c r="L38" s="259">
        <v>4.5</v>
      </c>
      <c r="M38" s="259">
        <v>4.5</v>
      </c>
      <c r="N38" s="259">
        <v>4.5</v>
      </c>
      <c r="O38" s="259" t="s">
        <v>197</v>
      </c>
      <c r="P38" s="259">
        <v>4.5</v>
      </c>
      <c r="Q38" s="259">
        <v>4.5</v>
      </c>
      <c r="R38" s="294" t="s">
        <v>197</v>
      </c>
    </row>
    <row r="39" spans="1:18" ht="12.75">
      <c r="A39" s="260"/>
      <c r="B39" s="261" t="s">
        <v>201</v>
      </c>
      <c r="C39" s="195" t="s">
        <v>98</v>
      </c>
      <c r="D39" s="266"/>
      <c r="E39" s="253">
        <v>4.5</v>
      </c>
      <c r="F39" s="259">
        <v>4.5</v>
      </c>
      <c r="G39" s="259">
        <v>4.5</v>
      </c>
      <c r="H39" s="259" t="s">
        <v>197</v>
      </c>
      <c r="I39" s="259">
        <v>4.5</v>
      </c>
      <c r="J39" s="259">
        <v>4.5</v>
      </c>
      <c r="K39" s="259" t="s">
        <v>197</v>
      </c>
      <c r="L39" s="259" t="s">
        <v>197</v>
      </c>
      <c r="M39" s="259">
        <v>4.5</v>
      </c>
      <c r="N39" s="259">
        <v>4.5</v>
      </c>
      <c r="O39" s="259">
        <v>4.5</v>
      </c>
      <c r="P39" s="259">
        <v>4.5</v>
      </c>
      <c r="Q39" s="259" t="s">
        <v>197</v>
      </c>
      <c r="R39" s="294">
        <v>4.5</v>
      </c>
    </row>
    <row r="40" spans="1:18" ht="12.75">
      <c r="A40" s="260"/>
      <c r="B40" s="261" t="s">
        <v>201</v>
      </c>
      <c r="C40" s="195" t="s">
        <v>98</v>
      </c>
      <c r="D40" s="266"/>
      <c r="E40" s="253">
        <v>4.5</v>
      </c>
      <c r="F40" s="259" t="s">
        <v>197</v>
      </c>
      <c r="G40" s="259" t="s">
        <v>197</v>
      </c>
      <c r="H40" s="259">
        <v>4.5</v>
      </c>
      <c r="I40" s="259">
        <v>4.5</v>
      </c>
      <c r="J40" s="259">
        <v>4.5</v>
      </c>
      <c r="K40" s="259">
        <v>4.5</v>
      </c>
      <c r="L40" s="259">
        <v>4.5</v>
      </c>
      <c r="M40" s="259" t="s">
        <v>197</v>
      </c>
      <c r="N40" s="259" t="s">
        <v>197</v>
      </c>
      <c r="O40" s="259">
        <v>4.5</v>
      </c>
      <c r="P40" s="259" t="s">
        <v>197</v>
      </c>
      <c r="Q40" s="259">
        <v>4.5</v>
      </c>
      <c r="R40" s="294">
        <v>4.5</v>
      </c>
    </row>
    <row r="41" spans="1:18" ht="12.75">
      <c r="A41" s="260"/>
      <c r="B41" s="263" t="s">
        <v>201</v>
      </c>
      <c r="C41" s="199" t="s">
        <v>98</v>
      </c>
      <c r="D41" s="200"/>
      <c r="E41" s="246" t="s">
        <v>197</v>
      </c>
      <c r="F41" s="248">
        <v>4.5</v>
      </c>
      <c r="G41" s="248">
        <v>4.5</v>
      </c>
      <c r="H41" s="248">
        <v>4.5</v>
      </c>
      <c r="I41" s="248" t="s">
        <v>197</v>
      </c>
      <c r="J41" s="248" t="s">
        <v>197</v>
      </c>
      <c r="K41" s="248">
        <v>4.5</v>
      </c>
      <c r="L41" s="248">
        <v>4.5</v>
      </c>
      <c r="M41" s="248">
        <v>4.5</v>
      </c>
      <c r="N41" s="248">
        <v>4.5</v>
      </c>
      <c r="O41" s="248" t="s">
        <v>197</v>
      </c>
      <c r="P41" s="248">
        <v>4.5</v>
      </c>
      <c r="Q41" s="248">
        <v>4.5</v>
      </c>
      <c r="R41" s="297" t="s">
        <v>197</v>
      </c>
    </row>
    <row r="42" spans="1:18" ht="12.75">
      <c r="A42" s="260"/>
      <c r="B42" s="261" t="s">
        <v>201</v>
      </c>
      <c r="C42" s="195" t="s">
        <v>98</v>
      </c>
      <c r="D42" s="266"/>
      <c r="E42" s="253">
        <v>4.5</v>
      </c>
      <c r="F42" s="259">
        <v>4.5</v>
      </c>
      <c r="G42" s="259">
        <v>4.5</v>
      </c>
      <c r="H42" s="259" t="s">
        <v>197</v>
      </c>
      <c r="I42" s="259">
        <v>4.5</v>
      </c>
      <c r="J42" s="259">
        <v>4.5</v>
      </c>
      <c r="K42" s="259" t="s">
        <v>197</v>
      </c>
      <c r="L42" s="259" t="s">
        <v>197</v>
      </c>
      <c r="M42" s="259">
        <v>4.5</v>
      </c>
      <c r="N42" s="259">
        <v>4.5</v>
      </c>
      <c r="O42" s="259">
        <v>4.5</v>
      </c>
      <c r="P42" s="259">
        <v>4.5</v>
      </c>
      <c r="Q42" s="259" t="s">
        <v>197</v>
      </c>
      <c r="R42" s="294">
        <v>4.5</v>
      </c>
    </row>
    <row r="43" spans="1:18" ht="12.75">
      <c r="A43" s="260"/>
      <c r="B43" s="261" t="s">
        <v>201</v>
      </c>
      <c r="C43" s="195" t="s">
        <v>98</v>
      </c>
      <c r="D43" s="266"/>
      <c r="E43" s="253">
        <v>4.5</v>
      </c>
      <c r="F43" s="259" t="s">
        <v>197</v>
      </c>
      <c r="G43" s="259" t="s">
        <v>197</v>
      </c>
      <c r="H43" s="259">
        <v>4.5</v>
      </c>
      <c r="I43" s="259">
        <v>4.5</v>
      </c>
      <c r="J43" s="259">
        <v>4.5</v>
      </c>
      <c r="K43" s="259">
        <v>4.5</v>
      </c>
      <c r="L43" s="259">
        <v>4.5</v>
      </c>
      <c r="M43" s="259" t="s">
        <v>197</v>
      </c>
      <c r="N43" s="259" t="s">
        <v>197</v>
      </c>
      <c r="O43" s="259">
        <v>4.5</v>
      </c>
      <c r="P43" s="259" t="s">
        <v>197</v>
      </c>
      <c r="Q43" s="259">
        <v>4.5</v>
      </c>
      <c r="R43" s="294">
        <v>4.5</v>
      </c>
    </row>
    <row r="44" spans="1:18" ht="12.75">
      <c r="A44" s="260"/>
      <c r="B44" s="261" t="s">
        <v>201</v>
      </c>
      <c r="C44" s="195" t="s">
        <v>98</v>
      </c>
      <c r="D44" s="266"/>
      <c r="E44" s="253" t="s">
        <v>197</v>
      </c>
      <c r="F44" s="259">
        <v>4.5</v>
      </c>
      <c r="G44" s="259">
        <v>4.5</v>
      </c>
      <c r="H44" s="259">
        <v>4.5</v>
      </c>
      <c r="I44" s="259" t="s">
        <v>197</v>
      </c>
      <c r="J44" s="259" t="s">
        <v>197</v>
      </c>
      <c r="K44" s="259">
        <v>4.5</v>
      </c>
      <c r="L44" s="259">
        <v>4.5</v>
      </c>
      <c r="M44" s="259">
        <v>4.5</v>
      </c>
      <c r="N44" s="259">
        <v>4.5</v>
      </c>
      <c r="O44" s="259" t="s">
        <v>197</v>
      </c>
      <c r="P44" s="259">
        <v>4.5</v>
      </c>
      <c r="Q44" s="259">
        <v>4.5</v>
      </c>
      <c r="R44" s="294" t="s">
        <v>197</v>
      </c>
    </row>
    <row r="45" spans="1:18" ht="12.75">
      <c r="A45" s="260"/>
      <c r="B45" s="261" t="s">
        <v>201</v>
      </c>
      <c r="C45" s="195" t="s">
        <v>98</v>
      </c>
      <c r="D45" s="266"/>
      <c r="E45" s="253">
        <v>4.5</v>
      </c>
      <c r="F45" s="259">
        <v>4.5</v>
      </c>
      <c r="G45" s="259">
        <v>4.5</v>
      </c>
      <c r="H45" s="259" t="s">
        <v>197</v>
      </c>
      <c r="I45" s="259">
        <v>4.5</v>
      </c>
      <c r="J45" s="259">
        <v>4.5</v>
      </c>
      <c r="K45" s="259" t="s">
        <v>197</v>
      </c>
      <c r="L45" s="259" t="s">
        <v>197</v>
      </c>
      <c r="M45" s="259">
        <v>4.5</v>
      </c>
      <c r="N45" s="259">
        <v>4.5</v>
      </c>
      <c r="O45" s="259">
        <v>4.5</v>
      </c>
      <c r="P45" s="259">
        <v>4.5</v>
      </c>
      <c r="Q45" s="259" t="s">
        <v>197</v>
      </c>
      <c r="R45" s="294">
        <v>4.5</v>
      </c>
    </row>
    <row r="46" spans="1:18" ht="12.75">
      <c r="A46" s="260"/>
      <c r="B46" s="261" t="s">
        <v>201</v>
      </c>
      <c r="C46" s="195" t="s">
        <v>98</v>
      </c>
      <c r="D46" s="266"/>
      <c r="E46" s="253">
        <v>4.5</v>
      </c>
      <c r="F46" s="259" t="s">
        <v>197</v>
      </c>
      <c r="G46" s="259" t="s">
        <v>197</v>
      </c>
      <c r="H46" s="259">
        <v>4.5</v>
      </c>
      <c r="I46" s="259">
        <v>4.5</v>
      </c>
      <c r="J46" s="259">
        <v>4.5</v>
      </c>
      <c r="K46" s="259">
        <v>4.5</v>
      </c>
      <c r="L46" s="259">
        <v>4.5</v>
      </c>
      <c r="M46" s="259" t="s">
        <v>197</v>
      </c>
      <c r="N46" s="259" t="s">
        <v>197</v>
      </c>
      <c r="O46" s="259">
        <v>4.5</v>
      </c>
      <c r="P46" s="259" t="s">
        <v>197</v>
      </c>
      <c r="Q46" s="259">
        <v>4.5</v>
      </c>
      <c r="R46" s="294">
        <v>4.5</v>
      </c>
    </row>
    <row r="47" spans="1:18" ht="12.75">
      <c r="A47" s="260"/>
      <c r="B47" s="261" t="s">
        <v>201</v>
      </c>
      <c r="C47" s="195" t="s">
        <v>98</v>
      </c>
      <c r="D47" s="266"/>
      <c r="E47" s="253" t="s">
        <v>197</v>
      </c>
      <c r="F47" s="259">
        <v>4.5</v>
      </c>
      <c r="G47" s="259">
        <v>4.5</v>
      </c>
      <c r="H47" s="259">
        <v>4.5</v>
      </c>
      <c r="I47" s="259" t="s">
        <v>197</v>
      </c>
      <c r="J47" s="259" t="s">
        <v>197</v>
      </c>
      <c r="K47" s="259">
        <v>4.5</v>
      </c>
      <c r="L47" s="259">
        <v>4.5</v>
      </c>
      <c r="M47" s="259">
        <v>4.5</v>
      </c>
      <c r="N47" s="259">
        <v>4.5</v>
      </c>
      <c r="O47" s="259" t="s">
        <v>197</v>
      </c>
      <c r="P47" s="259">
        <v>4.5</v>
      </c>
      <c r="Q47" s="259">
        <v>4.5</v>
      </c>
      <c r="R47" s="294" t="s">
        <v>197</v>
      </c>
    </row>
    <row r="48" spans="1:18" ht="12.75">
      <c r="A48" s="260"/>
      <c r="B48" s="261" t="s">
        <v>201</v>
      </c>
      <c r="C48" s="195" t="s">
        <v>98</v>
      </c>
      <c r="D48" s="266"/>
      <c r="E48" s="253">
        <v>4.5</v>
      </c>
      <c r="F48" s="259">
        <v>4.5</v>
      </c>
      <c r="G48" s="259">
        <v>4.5</v>
      </c>
      <c r="H48" s="259" t="s">
        <v>197</v>
      </c>
      <c r="I48" s="259">
        <v>4.5</v>
      </c>
      <c r="J48" s="259">
        <v>4.5</v>
      </c>
      <c r="K48" s="259" t="s">
        <v>197</v>
      </c>
      <c r="L48" s="259" t="s">
        <v>197</v>
      </c>
      <c r="M48" s="259">
        <v>4.5</v>
      </c>
      <c r="N48" s="259">
        <v>4.5</v>
      </c>
      <c r="O48" s="259">
        <v>4.5</v>
      </c>
      <c r="P48" s="259">
        <v>4.5</v>
      </c>
      <c r="Q48" s="259" t="s">
        <v>197</v>
      </c>
      <c r="R48" s="294">
        <v>4.5</v>
      </c>
    </row>
    <row r="49" spans="1:18" ht="12.75">
      <c r="A49" s="260"/>
      <c r="B49" s="261" t="s">
        <v>201</v>
      </c>
      <c r="C49" s="195" t="s">
        <v>98</v>
      </c>
      <c r="D49" s="266"/>
      <c r="E49" s="253">
        <v>4.5</v>
      </c>
      <c r="F49" s="259" t="s">
        <v>197</v>
      </c>
      <c r="G49" s="259" t="s">
        <v>197</v>
      </c>
      <c r="H49" s="259">
        <v>4.5</v>
      </c>
      <c r="I49" s="259">
        <v>4.5</v>
      </c>
      <c r="J49" s="259">
        <v>4.5</v>
      </c>
      <c r="K49" s="259">
        <v>4.5</v>
      </c>
      <c r="L49" s="259">
        <v>4.5</v>
      </c>
      <c r="M49" s="259" t="s">
        <v>197</v>
      </c>
      <c r="N49" s="259" t="s">
        <v>197</v>
      </c>
      <c r="O49" s="259">
        <v>4.5</v>
      </c>
      <c r="P49" s="259" t="s">
        <v>197</v>
      </c>
      <c r="Q49" s="259">
        <v>4.5</v>
      </c>
      <c r="R49" s="294">
        <v>4.5</v>
      </c>
    </row>
    <row r="50" spans="1:18" ht="12.75">
      <c r="A50" s="260"/>
      <c r="B50" s="261" t="s">
        <v>201</v>
      </c>
      <c r="C50" s="195" t="s">
        <v>98</v>
      </c>
      <c r="D50" s="266"/>
      <c r="E50" s="253" t="s">
        <v>197</v>
      </c>
      <c r="F50" s="259">
        <v>4.5</v>
      </c>
      <c r="G50" s="259">
        <v>4.5</v>
      </c>
      <c r="H50" s="259">
        <v>4.5</v>
      </c>
      <c r="I50" s="259" t="s">
        <v>197</v>
      </c>
      <c r="J50" s="259" t="s">
        <v>197</v>
      </c>
      <c r="K50" s="259">
        <v>4.5</v>
      </c>
      <c r="L50" s="259">
        <v>4.5</v>
      </c>
      <c r="M50" s="259">
        <v>4.5</v>
      </c>
      <c r="N50" s="259">
        <v>4.5</v>
      </c>
      <c r="O50" s="259" t="s">
        <v>197</v>
      </c>
      <c r="P50" s="259">
        <v>4.5</v>
      </c>
      <c r="Q50" s="259">
        <v>4.5</v>
      </c>
      <c r="R50" s="294" t="s">
        <v>197</v>
      </c>
    </row>
    <row r="51" spans="1:18" ht="12.75">
      <c r="A51" s="260"/>
      <c r="B51" s="261" t="s">
        <v>201</v>
      </c>
      <c r="C51" s="195" t="s">
        <v>98</v>
      </c>
      <c r="D51" s="266"/>
      <c r="E51" s="253">
        <v>4.5</v>
      </c>
      <c r="F51" s="259">
        <v>4.5</v>
      </c>
      <c r="G51" s="259">
        <v>4.5</v>
      </c>
      <c r="H51" s="259" t="s">
        <v>197</v>
      </c>
      <c r="I51" s="259">
        <v>4.5</v>
      </c>
      <c r="J51" s="259">
        <v>4.5</v>
      </c>
      <c r="K51" s="259" t="s">
        <v>197</v>
      </c>
      <c r="L51" s="259" t="s">
        <v>197</v>
      </c>
      <c r="M51" s="259">
        <v>4.5</v>
      </c>
      <c r="N51" s="259">
        <v>4.5</v>
      </c>
      <c r="O51" s="259">
        <v>4.5</v>
      </c>
      <c r="P51" s="259">
        <v>4.5</v>
      </c>
      <c r="Q51" s="259" t="s">
        <v>197</v>
      </c>
      <c r="R51" s="294">
        <v>4.5</v>
      </c>
    </row>
    <row r="52" spans="1:18" ht="12.75">
      <c r="A52" s="260"/>
      <c r="B52" s="261" t="s">
        <v>201</v>
      </c>
      <c r="C52" s="195" t="s">
        <v>98</v>
      </c>
      <c r="D52" s="266"/>
      <c r="E52" s="253">
        <v>4.5</v>
      </c>
      <c r="F52" s="259" t="s">
        <v>197</v>
      </c>
      <c r="G52" s="259" t="s">
        <v>197</v>
      </c>
      <c r="H52" s="259">
        <v>4.5</v>
      </c>
      <c r="I52" s="259">
        <v>4.5</v>
      </c>
      <c r="J52" s="259">
        <v>4.5</v>
      </c>
      <c r="K52" s="259">
        <v>4.5</v>
      </c>
      <c r="L52" s="259">
        <v>4.5</v>
      </c>
      <c r="M52" s="259" t="s">
        <v>197</v>
      </c>
      <c r="N52" s="259" t="s">
        <v>197</v>
      </c>
      <c r="O52" s="259">
        <v>4.5</v>
      </c>
      <c r="P52" s="259" t="s">
        <v>197</v>
      </c>
      <c r="Q52" s="259">
        <v>4.5</v>
      </c>
      <c r="R52" s="294">
        <v>4.5</v>
      </c>
    </row>
    <row r="53" spans="1:18" ht="12.75">
      <c r="A53" s="260"/>
      <c r="B53" s="261" t="s">
        <v>201</v>
      </c>
      <c r="C53" s="195" t="s">
        <v>98</v>
      </c>
      <c r="D53" s="266"/>
      <c r="E53" s="253" t="s">
        <v>197</v>
      </c>
      <c r="F53" s="259">
        <v>4.5</v>
      </c>
      <c r="G53" s="259">
        <v>4.5</v>
      </c>
      <c r="H53" s="259">
        <v>4.5</v>
      </c>
      <c r="I53" s="259" t="s">
        <v>197</v>
      </c>
      <c r="J53" s="259" t="s">
        <v>197</v>
      </c>
      <c r="K53" s="259">
        <v>4.5</v>
      </c>
      <c r="L53" s="259">
        <v>4.5</v>
      </c>
      <c r="M53" s="259">
        <v>4.5</v>
      </c>
      <c r="N53" s="259">
        <v>4.5</v>
      </c>
      <c r="O53" s="259" t="s">
        <v>197</v>
      </c>
      <c r="P53" s="259">
        <v>4.5</v>
      </c>
      <c r="Q53" s="259">
        <v>4.5</v>
      </c>
      <c r="R53" s="294" t="s">
        <v>197</v>
      </c>
    </row>
    <row r="54" spans="1:18" ht="12.75">
      <c r="A54" s="260"/>
      <c r="B54" s="261" t="s">
        <v>201</v>
      </c>
      <c r="C54" s="195" t="s">
        <v>98</v>
      </c>
      <c r="D54" s="266"/>
      <c r="E54" s="253">
        <v>4.5</v>
      </c>
      <c r="F54" s="259">
        <v>4.5</v>
      </c>
      <c r="G54" s="259">
        <v>4.5</v>
      </c>
      <c r="H54" s="259" t="s">
        <v>197</v>
      </c>
      <c r="I54" s="259">
        <v>4.5</v>
      </c>
      <c r="J54" s="259">
        <v>4.5</v>
      </c>
      <c r="K54" s="259" t="s">
        <v>197</v>
      </c>
      <c r="L54" s="259" t="s">
        <v>197</v>
      </c>
      <c r="M54" s="259">
        <v>4.5</v>
      </c>
      <c r="N54" s="259">
        <v>4.5</v>
      </c>
      <c r="O54" s="259">
        <v>4.5</v>
      </c>
      <c r="P54" s="259">
        <v>4.5</v>
      </c>
      <c r="Q54" s="259" t="s">
        <v>197</v>
      </c>
      <c r="R54" s="294">
        <v>4.5</v>
      </c>
    </row>
    <row r="55" spans="1:18" ht="12.75">
      <c r="A55" s="260"/>
      <c r="B55" s="261" t="s">
        <v>201</v>
      </c>
      <c r="C55" s="195" t="s">
        <v>98</v>
      </c>
      <c r="D55" s="266"/>
      <c r="E55" s="253">
        <v>4.5</v>
      </c>
      <c r="F55" s="259" t="s">
        <v>197</v>
      </c>
      <c r="G55" s="259" t="s">
        <v>197</v>
      </c>
      <c r="H55" s="259">
        <v>4.5</v>
      </c>
      <c r="I55" s="259">
        <v>4.5</v>
      </c>
      <c r="J55" s="259">
        <v>4.5</v>
      </c>
      <c r="K55" s="259">
        <v>4.5</v>
      </c>
      <c r="L55" s="259">
        <v>4.5</v>
      </c>
      <c r="M55" s="259" t="s">
        <v>197</v>
      </c>
      <c r="N55" s="259" t="s">
        <v>197</v>
      </c>
      <c r="O55" s="259">
        <v>4.5</v>
      </c>
      <c r="P55" s="259" t="s">
        <v>197</v>
      </c>
      <c r="Q55" s="259">
        <v>4.5</v>
      </c>
      <c r="R55" s="294">
        <v>4.5</v>
      </c>
    </row>
    <row r="56" spans="1:18" ht="12.75">
      <c r="A56" s="260">
        <f>+'Daily Staffing Costs'!A24</f>
        <v>0</v>
      </c>
      <c r="B56" s="194" t="str">
        <f>+'Daily Staffing Costs'!B24</f>
        <v>PM Hostess/Host-Supervisor (FT)</v>
      </c>
      <c r="C56" s="195" t="s">
        <v>126</v>
      </c>
      <c r="D56" s="266"/>
      <c r="E56" s="253">
        <v>8</v>
      </c>
      <c r="F56" s="259">
        <v>8</v>
      </c>
      <c r="G56" s="259">
        <v>8</v>
      </c>
      <c r="H56" s="259" t="s">
        <v>197</v>
      </c>
      <c r="I56" s="259">
        <v>8</v>
      </c>
      <c r="J56" s="259">
        <v>8</v>
      </c>
      <c r="K56" s="259" t="s">
        <v>197</v>
      </c>
      <c r="L56" s="259" t="s">
        <v>197</v>
      </c>
      <c r="M56" s="259">
        <v>8</v>
      </c>
      <c r="N56" s="259">
        <v>8</v>
      </c>
      <c r="O56" s="259">
        <v>8</v>
      </c>
      <c r="P56" s="259">
        <v>8</v>
      </c>
      <c r="Q56" s="259" t="s">
        <v>197</v>
      </c>
      <c r="R56" s="294">
        <v>8</v>
      </c>
    </row>
    <row r="57" spans="1:18" ht="12.75">
      <c r="A57" s="260">
        <f>+'Daily Staffing Costs'!A25</f>
        <v>0</v>
      </c>
      <c r="B57" s="261" t="str">
        <f>+'Daily Staffing Costs'!B25</f>
        <v>Relief Hostess/Host</v>
      </c>
      <c r="C57" s="195" t="s">
        <v>98</v>
      </c>
      <c r="D57" s="266"/>
      <c r="E57" s="253">
        <v>8</v>
      </c>
      <c r="F57" s="259" t="s">
        <v>197</v>
      </c>
      <c r="G57" s="259" t="s">
        <v>197</v>
      </c>
      <c r="H57" s="259">
        <v>8</v>
      </c>
      <c r="I57" s="259" t="s">
        <v>197</v>
      </c>
      <c r="J57" s="259">
        <v>8</v>
      </c>
      <c r="K57" s="259">
        <v>8</v>
      </c>
      <c r="L57" s="259">
        <v>8</v>
      </c>
      <c r="M57" s="259" t="s">
        <v>197</v>
      </c>
      <c r="N57" s="259" t="s">
        <v>197</v>
      </c>
      <c r="O57" s="259">
        <v>8</v>
      </c>
      <c r="P57" s="259" t="s">
        <v>197</v>
      </c>
      <c r="Q57" s="259">
        <v>8</v>
      </c>
      <c r="R57" s="294">
        <v>8</v>
      </c>
    </row>
    <row r="58" spans="1:18" ht="12.75">
      <c r="A58" s="260">
        <f>+'Daily Staffing Costs'!A26</f>
        <v>0</v>
      </c>
      <c r="B58" s="194" t="str">
        <f>+'Daily Staffing Costs'!B26</f>
        <v>Bar Tender</v>
      </c>
      <c r="C58" s="195" t="s">
        <v>98</v>
      </c>
      <c r="D58" s="266"/>
      <c r="E58" s="253" t="s">
        <v>197</v>
      </c>
      <c r="F58" s="259">
        <v>4.5</v>
      </c>
      <c r="G58" s="259" t="s">
        <v>197</v>
      </c>
      <c r="H58" s="259">
        <v>4.5</v>
      </c>
      <c r="I58" s="259">
        <v>4.5</v>
      </c>
      <c r="J58" s="259" t="s">
        <v>197</v>
      </c>
      <c r="K58" s="259">
        <v>4.5</v>
      </c>
      <c r="L58" s="259">
        <v>4.5</v>
      </c>
      <c r="M58" s="259" t="s">
        <v>197</v>
      </c>
      <c r="N58" s="259">
        <v>4.5</v>
      </c>
      <c r="O58" s="259" t="s">
        <v>197</v>
      </c>
      <c r="P58" s="259" t="s">
        <v>197</v>
      </c>
      <c r="Q58" s="259">
        <v>4.5</v>
      </c>
      <c r="R58" s="294" t="s">
        <v>197</v>
      </c>
    </row>
    <row r="59" spans="1:18" ht="13.5" thickBot="1">
      <c r="A59" s="273"/>
      <c r="B59" s="279" t="s">
        <v>201</v>
      </c>
      <c r="C59" s="275" t="s">
        <v>98</v>
      </c>
      <c r="D59" s="276"/>
      <c r="E59" s="277">
        <v>4.5</v>
      </c>
      <c r="F59" s="278" t="s">
        <v>197</v>
      </c>
      <c r="G59" s="278">
        <v>4.5</v>
      </c>
      <c r="H59" s="278" t="s">
        <v>197</v>
      </c>
      <c r="I59" s="278" t="s">
        <v>197</v>
      </c>
      <c r="J59" s="278">
        <v>4.5</v>
      </c>
      <c r="K59" s="278" t="s">
        <v>197</v>
      </c>
      <c r="L59" s="278">
        <v>0</v>
      </c>
      <c r="M59" s="278">
        <v>4.5</v>
      </c>
      <c r="N59" s="278" t="s">
        <v>197</v>
      </c>
      <c r="O59" s="278">
        <v>4.5</v>
      </c>
      <c r="P59" s="278">
        <v>4.5</v>
      </c>
      <c r="Q59" s="278" t="s">
        <v>197</v>
      </c>
      <c r="R59" s="295">
        <v>4.5</v>
      </c>
    </row>
    <row r="60" spans="1:18" ht="12.75">
      <c r="A60" s="1" t="str">
        <f>+'Daily Staffing Costs'!A27</f>
        <v>Assisted Living</v>
      </c>
      <c r="B60" s="268" t="str">
        <f>+'Daily Staffing Costs'!B27</f>
        <v>AM Servers</v>
      </c>
      <c r="C60" s="269" t="s">
        <v>93</v>
      </c>
      <c r="D60" s="270"/>
      <c r="E60" s="271" t="s">
        <v>197</v>
      </c>
      <c r="F60" s="272">
        <v>8</v>
      </c>
      <c r="G60" s="272">
        <v>8</v>
      </c>
      <c r="H60" s="272">
        <v>8</v>
      </c>
      <c r="I60" s="272">
        <v>8</v>
      </c>
      <c r="J60" s="272" t="s">
        <v>197</v>
      </c>
      <c r="K60" s="272">
        <v>8</v>
      </c>
      <c r="L60" s="272">
        <v>8</v>
      </c>
      <c r="M60" s="272">
        <v>8</v>
      </c>
      <c r="N60" s="272">
        <v>8</v>
      </c>
      <c r="O60" s="272" t="s">
        <v>197</v>
      </c>
      <c r="P60" s="272">
        <v>8</v>
      </c>
      <c r="Q60" s="272">
        <v>8</v>
      </c>
      <c r="R60" s="293" t="s">
        <v>197</v>
      </c>
    </row>
    <row r="61" spans="1:18" ht="12.75">
      <c r="A61" s="3"/>
      <c r="B61" s="261" t="s">
        <v>201</v>
      </c>
      <c r="C61" s="195" t="s">
        <v>93</v>
      </c>
      <c r="D61" s="266"/>
      <c r="E61" s="253">
        <v>8</v>
      </c>
      <c r="F61" s="259">
        <v>8</v>
      </c>
      <c r="G61" s="259">
        <v>8</v>
      </c>
      <c r="H61" s="259" t="s">
        <v>197</v>
      </c>
      <c r="I61" s="259">
        <v>8</v>
      </c>
      <c r="J61" s="259">
        <v>8</v>
      </c>
      <c r="K61" s="259" t="s">
        <v>197</v>
      </c>
      <c r="L61" s="259" t="s">
        <v>197</v>
      </c>
      <c r="M61" s="259">
        <v>8</v>
      </c>
      <c r="N61" s="259">
        <v>8</v>
      </c>
      <c r="O61" s="259">
        <v>8</v>
      </c>
      <c r="P61" s="259">
        <v>8</v>
      </c>
      <c r="Q61" s="259" t="s">
        <v>197</v>
      </c>
      <c r="R61" s="294">
        <v>8</v>
      </c>
    </row>
    <row r="62" spans="1:18" ht="12.75">
      <c r="A62" s="3"/>
      <c r="B62" s="261" t="s">
        <v>201</v>
      </c>
      <c r="C62" s="195" t="s">
        <v>93</v>
      </c>
      <c r="D62" s="266"/>
      <c r="E62" s="253">
        <v>8</v>
      </c>
      <c r="F62" s="259" t="s">
        <v>197</v>
      </c>
      <c r="G62" s="259" t="s">
        <v>197</v>
      </c>
      <c r="H62" s="259">
        <v>8</v>
      </c>
      <c r="I62" s="259" t="s">
        <v>197</v>
      </c>
      <c r="J62" s="259">
        <v>8</v>
      </c>
      <c r="K62" s="259">
        <v>8</v>
      </c>
      <c r="L62" s="259">
        <v>8</v>
      </c>
      <c r="M62" s="259" t="s">
        <v>197</v>
      </c>
      <c r="N62" s="259" t="s">
        <v>197</v>
      </c>
      <c r="O62" s="259">
        <v>8</v>
      </c>
      <c r="P62" s="259" t="s">
        <v>197</v>
      </c>
      <c r="Q62" s="259">
        <v>8</v>
      </c>
      <c r="R62" s="294">
        <v>8</v>
      </c>
    </row>
    <row r="63" spans="1:18" ht="12.75">
      <c r="A63" s="3"/>
      <c r="B63" s="261" t="s">
        <v>201</v>
      </c>
      <c r="C63" s="195" t="s">
        <v>93</v>
      </c>
      <c r="D63" s="266"/>
      <c r="E63" s="253">
        <v>8</v>
      </c>
      <c r="F63" s="259">
        <v>8</v>
      </c>
      <c r="G63" s="259">
        <v>8</v>
      </c>
      <c r="H63" s="259" t="s">
        <v>197</v>
      </c>
      <c r="I63" s="259">
        <v>8</v>
      </c>
      <c r="J63" s="259">
        <v>8</v>
      </c>
      <c r="K63" s="259" t="s">
        <v>197</v>
      </c>
      <c r="L63" s="259" t="s">
        <v>197</v>
      </c>
      <c r="M63" s="259">
        <v>8</v>
      </c>
      <c r="N63" s="259">
        <v>8</v>
      </c>
      <c r="O63" s="259">
        <v>8</v>
      </c>
      <c r="P63" s="259">
        <v>8</v>
      </c>
      <c r="Q63" s="259" t="s">
        <v>197</v>
      </c>
      <c r="R63" s="294">
        <v>8</v>
      </c>
    </row>
    <row r="64" spans="1:18" ht="12.75">
      <c r="A64" s="3"/>
      <c r="B64" s="261" t="s">
        <v>201</v>
      </c>
      <c r="C64" s="195" t="s">
        <v>93</v>
      </c>
      <c r="D64" s="266"/>
      <c r="E64" s="253" t="s">
        <v>197</v>
      </c>
      <c r="F64" s="259" t="s">
        <v>197</v>
      </c>
      <c r="G64" s="259" t="s">
        <v>197</v>
      </c>
      <c r="H64" s="259">
        <v>8</v>
      </c>
      <c r="I64" s="259" t="s">
        <v>197</v>
      </c>
      <c r="J64" s="259" t="s">
        <v>197</v>
      </c>
      <c r="K64" s="259">
        <v>8</v>
      </c>
      <c r="L64" s="259">
        <v>8</v>
      </c>
      <c r="M64" s="259" t="s">
        <v>197</v>
      </c>
      <c r="N64" s="259" t="s">
        <v>197</v>
      </c>
      <c r="O64" s="259" t="s">
        <v>197</v>
      </c>
      <c r="P64" s="259" t="s">
        <v>197</v>
      </c>
      <c r="Q64" s="259">
        <v>8</v>
      </c>
      <c r="R64" s="294" t="s">
        <v>197</v>
      </c>
    </row>
    <row r="65" spans="1:18" ht="12.75">
      <c r="A65" s="260">
        <f>+'Daily Staffing Costs'!A28</f>
        <v>0</v>
      </c>
      <c r="B65" s="194" t="str">
        <f>+'Daily Staffing Costs'!B28</f>
        <v>PM Servers</v>
      </c>
      <c r="C65" s="195" t="s">
        <v>84</v>
      </c>
      <c r="D65" s="266"/>
      <c r="E65" s="253" t="s">
        <v>197</v>
      </c>
      <c r="F65" s="259">
        <v>3.5</v>
      </c>
      <c r="G65" s="259">
        <v>3.5</v>
      </c>
      <c r="H65" s="259">
        <v>3.5</v>
      </c>
      <c r="I65" s="259">
        <v>3.5</v>
      </c>
      <c r="J65" s="259" t="s">
        <v>197</v>
      </c>
      <c r="K65" s="259">
        <v>3.5</v>
      </c>
      <c r="L65" s="259">
        <v>3.5</v>
      </c>
      <c r="M65" s="259">
        <v>3.5</v>
      </c>
      <c r="N65" s="259">
        <v>3.5</v>
      </c>
      <c r="O65" s="259" t="s">
        <v>197</v>
      </c>
      <c r="P65" s="259">
        <v>3.5</v>
      </c>
      <c r="Q65" s="259">
        <v>3.5</v>
      </c>
      <c r="R65" s="294" t="s">
        <v>197</v>
      </c>
    </row>
    <row r="66" spans="1:18" ht="12.75">
      <c r="A66" s="260"/>
      <c r="B66" s="261" t="s">
        <v>201</v>
      </c>
      <c r="C66" s="195" t="s">
        <v>84</v>
      </c>
      <c r="D66" s="266"/>
      <c r="E66" s="253">
        <v>3.5</v>
      </c>
      <c r="F66" s="259">
        <v>3.5</v>
      </c>
      <c r="G66" s="259">
        <v>3.5</v>
      </c>
      <c r="H66" s="259" t="s">
        <v>197</v>
      </c>
      <c r="I66" s="259">
        <v>3.5</v>
      </c>
      <c r="J66" s="259">
        <v>3.5</v>
      </c>
      <c r="K66" s="259" t="s">
        <v>197</v>
      </c>
      <c r="L66" s="259" t="s">
        <v>197</v>
      </c>
      <c r="M66" s="259">
        <v>3.5</v>
      </c>
      <c r="N66" s="259">
        <v>3.5</v>
      </c>
      <c r="O66" s="259">
        <v>3.5</v>
      </c>
      <c r="P66" s="259">
        <v>3.5</v>
      </c>
      <c r="Q66" s="259" t="s">
        <v>197</v>
      </c>
      <c r="R66" s="294">
        <v>3.5</v>
      </c>
    </row>
    <row r="67" spans="1:18" ht="12.75">
      <c r="A67" s="260"/>
      <c r="B67" s="261" t="s">
        <v>201</v>
      </c>
      <c r="C67" s="195" t="s">
        <v>84</v>
      </c>
      <c r="D67" s="266"/>
      <c r="E67" s="253">
        <v>3.5</v>
      </c>
      <c r="F67" s="259" t="s">
        <v>197</v>
      </c>
      <c r="G67" s="259" t="s">
        <v>197</v>
      </c>
      <c r="H67" s="259">
        <v>3.5</v>
      </c>
      <c r="I67" s="259" t="s">
        <v>197</v>
      </c>
      <c r="J67" s="259">
        <v>3.5</v>
      </c>
      <c r="K67" s="259">
        <v>3.5</v>
      </c>
      <c r="L67" s="259">
        <v>3.5</v>
      </c>
      <c r="M67" s="259" t="s">
        <v>197</v>
      </c>
      <c r="N67" s="259" t="s">
        <v>197</v>
      </c>
      <c r="O67" s="259">
        <v>3.5</v>
      </c>
      <c r="P67" s="259" t="s">
        <v>197</v>
      </c>
      <c r="Q67" s="259">
        <v>3.5</v>
      </c>
      <c r="R67" s="294">
        <v>3.5</v>
      </c>
    </row>
    <row r="68" spans="1:18" ht="12.75">
      <c r="A68" s="260"/>
      <c r="B68" s="261" t="s">
        <v>201</v>
      </c>
      <c r="C68" s="195" t="s">
        <v>84</v>
      </c>
      <c r="D68" s="266"/>
      <c r="E68" s="253">
        <v>3.5</v>
      </c>
      <c r="F68" s="259">
        <v>3.5</v>
      </c>
      <c r="G68" s="259">
        <v>3.5</v>
      </c>
      <c r="H68" s="259" t="s">
        <v>197</v>
      </c>
      <c r="I68" s="259">
        <v>3.5</v>
      </c>
      <c r="J68" s="259">
        <v>3.5</v>
      </c>
      <c r="K68" s="259" t="s">
        <v>197</v>
      </c>
      <c r="L68" s="259" t="s">
        <v>197</v>
      </c>
      <c r="M68" s="259">
        <v>3.5</v>
      </c>
      <c r="N68" s="259">
        <v>3.5</v>
      </c>
      <c r="O68" s="259">
        <v>3.5</v>
      </c>
      <c r="P68" s="259">
        <v>3.5</v>
      </c>
      <c r="Q68" s="259" t="s">
        <v>197</v>
      </c>
      <c r="R68" s="294">
        <v>3.5</v>
      </c>
    </row>
    <row r="69" spans="1:18" ht="12.75">
      <c r="A69" s="260"/>
      <c r="B69" s="261" t="s">
        <v>201</v>
      </c>
      <c r="C69" s="195" t="s">
        <v>84</v>
      </c>
      <c r="D69" s="266"/>
      <c r="E69" s="253" t="s">
        <v>197</v>
      </c>
      <c r="F69" s="259" t="s">
        <v>197</v>
      </c>
      <c r="G69" s="259" t="s">
        <v>197</v>
      </c>
      <c r="H69" s="259">
        <v>3.5</v>
      </c>
      <c r="I69" s="259" t="s">
        <v>197</v>
      </c>
      <c r="J69" s="259" t="s">
        <v>197</v>
      </c>
      <c r="K69" s="259">
        <v>3.5</v>
      </c>
      <c r="L69" s="259">
        <v>3.5</v>
      </c>
      <c r="M69" s="259" t="s">
        <v>197</v>
      </c>
      <c r="N69" s="259" t="s">
        <v>197</v>
      </c>
      <c r="O69" s="259" t="s">
        <v>197</v>
      </c>
      <c r="P69" s="259" t="s">
        <v>197</v>
      </c>
      <c r="Q69" s="259">
        <v>3.5</v>
      </c>
      <c r="R69" s="294" t="s">
        <v>197</v>
      </c>
    </row>
    <row r="70" spans="1:18" ht="12.75">
      <c r="A70" s="260">
        <f>+'Daily Staffing Costs'!A29</f>
        <v>0</v>
      </c>
      <c r="B70" s="194" t="str">
        <f>+'Daily Staffing Costs'!B29</f>
        <v>AM Aide (kitchen)</v>
      </c>
      <c r="C70" s="195" t="s">
        <v>93</v>
      </c>
      <c r="D70" s="266"/>
      <c r="E70" s="253" t="s">
        <v>197</v>
      </c>
      <c r="F70" s="259">
        <v>8</v>
      </c>
      <c r="G70" s="259">
        <v>8</v>
      </c>
      <c r="H70" s="259">
        <v>8</v>
      </c>
      <c r="I70" s="259">
        <v>8</v>
      </c>
      <c r="J70" s="259" t="s">
        <v>197</v>
      </c>
      <c r="K70" s="259">
        <v>8</v>
      </c>
      <c r="L70" s="259">
        <v>8</v>
      </c>
      <c r="M70" s="259">
        <v>8</v>
      </c>
      <c r="N70" s="259">
        <v>8</v>
      </c>
      <c r="O70" s="259" t="s">
        <v>197</v>
      </c>
      <c r="P70" s="259">
        <v>8</v>
      </c>
      <c r="Q70" s="259">
        <v>8</v>
      </c>
      <c r="R70" s="294" t="s">
        <v>197</v>
      </c>
    </row>
    <row r="71" spans="1:18" ht="12.75">
      <c r="A71" s="260">
        <f>+'Daily Staffing Costs'!A30</f>
        <v>0</v>
      </c>
      <c r="B71" s="194" t="str">
        <f>+'Daily Staffing Costs'!B30</f>
        <v>PM Aide(kitchen)</v>
      </c>
      <c r="C71" s="195" t="s">
        <v>84</v>
      </c>
      <c r="D71" s="266"/>
      <c r="E71" s="253">
        <v>3.5</v>
      </c>
      <c r="F71" s="259">
        <v>3.5</v>
      </c>
      <c r="G71" s="259">
        <v>3.5</v>
      </c>
      <c r="H71" s="259" t="s">
        <v>197</v>
      </c>
      <c r="I71" s="259">
        <v>3.5</v>
      </c>
      <c r="J71" s="259">
        <v>3.5</v>
      </c>
      <c r="K71" s="259" t="s">
        <v>197</v>
      </c>
      <c r="L71" s="259" t="s">
        <v>197</v>
      </c>
      <c r="M71" s="259">
        <v>3.5</v>
      </c>
      <c r="N71" s="259">
        <v>3.5</v>
      </c>
      <c r="O71" s="259">
        <v>3.5</v>
      </c>
      <c r="P71" s="259">
        <v>3.5</v>
      </c>
      <c r="Q71" s="259" t="s">
        <v>197</v>
      </c>
      <c r="R71" s="294">
        <v>3.5</v>
      </c>
    </row>
    <row r="72" spans="1:18" ht="13.5" thickBot="1">
      <c r="A72" s="273"/>
      <c r="B72" s="279" t="s">
        <v>199</v>
      </c>
      <c r="C72" s="280" t="s">
        <v>87</v>
      </c>
      <c r="D72" s="276"/>
      <c r="E72" s="277">
        <v>8</v>
      </c>
      <c r="F72" s="278" t="s">
        <v>197</v>
      </c>
      <c r="G72" s="278" t="s">
        <v>197</v>
      </c>
      <c r="H72" s="278">
        <v>3.5</v>
      </c>
      <c r="I72" s="278" t="s">
        <v>197</v>
      </c>
      <c r="J72" s="278">
        <v>8</v>
      </c>
      <c r="K72" s="278">
        <v>3.5</v>
      </c>
      <c r="L72" s="278">
        <v>3.5</v>
      </c>
      <c r="M72" s="278" t="s">
        <v>197</v>
      </c>
      <c r="N72" s="278" t="s">
        <v>197</v>
      </c>
      <c r="O72" s="278">
        <v>8</v>
      </c>
      <c r="P72" s="278" t="s">
        <v>197</v>
      </c>
      <c r="Q72" s="278">
        <v>3.5</v>
      </c>
      <c r="R72" s="295">
        <v>8</v>
      </c>
    </row>
    <row r="73" spans="1:18" ht="12.75">
      <c r="A73" s="1" t="str">
        <f>+'Daily Staffing Costs'!A31</f>
        <v>AL Memory:</v>
      </c>
      <c r="B73" s="268" t="str">
        <f>+'Daily Staffing Costs'!B31</f>
        <v>AM Aide (kitchen)</v>
      </c>
      <c r="C73" s="269" t="s">
        <v>93</v>
      </c>
      <c r="D73" s="270"/>
      <c r="E73" s="271" t="s">
        <v>197</v>
      </c>
      <c r="F73" s="272">
        <v>8</v>
      </c>
      <c r="G73" s="272">
        <v>8</v>
      </c>
      <c r="H73" s="272">
        <v>8</v>
      </c>
      <c r="I73" s="272">
        <v>8</v>
      </c>
      <c r="J73" s="272" t="s">
        <v>197</v>
      </c>
      <c r="K73" s="272">
        <v>8</v>
      </c>
      <c r="L73" s="272">
        <v>8</v>
      </c>
      <c r="M73" s="272">
        <v>8</v>
      </c>
      <c r="N73" s="272">
        <v>8</v>
      </c>
      <c r="O73" s="272" t="s">
        <v>197</v>
      </c>
      <c r="P73" s="272">
        <v>8</v>
      </c>
      <c r="Q73" s="272">
        <v>8</v>
      </c>
      <c r="R73" s="293" t="s">
        <v>197</v>
      </c>
    </row>
    <row r="74" spans="1:18" ht="12.75">
      <c r="A74" s="260">
        <f>+'Daily Staffing Costs'!A32</f>
        <v>0</v>
      </c>
      <c r="B74" s="194" t="str">
        <f>+'Daily Staffing Costs'!B32</f>
        <v>PM Aide(kitchen)</v>
      </c>
      <c r="C74" s="195" t="s">
        <v>84</v>
      </c>
      <c r="D74" s="266"/>
      <c r="E74" s="253">
        <v>3.5</v>
      </c>
      <c r="F74" s="259">
        <v>3.5</v>
      </c>
      <c r="G74" s="259">
        <v>3.5</v>
      </c>
      <c r="H74" s="259" t="s">
        <v>197</v>
      </c>
      <c r="I74" s="259">
        <v>3.5</v>
      </c>
      <c r="J74" s="259">
        <v>3.5</v>
      </c>
      <c r="K74" s="259" t="s">
        <v>197</v>
      </c>
      <c r="L74" s="259" t="s">
        <v>197</v>
      </c>
      <c r="M74" s="259">
        <v>3.5</v>
      </c>
      <c r="N74" s="259">
        <v>3.5</v>
      </c>
      <c r="O74" s="259">
        <v>3.5</v>
      </c>
      <c r="P74" s="259">
        <v>3.5</v>
      </c>
      <c r="Q74" s="259" t="s">
        <v>197</v>
      </c>
      <c r="R74" s="294">
        <v>3.5</v>
      </c>
    </row>
    <row r="75" spans="1:18" ht="13.5" thickBot="1">
      <c r="A75" s="273"/>
      <c r="B75" s="279" t="s">
        <v>199</v>
      </c>
      <c r="C75" s="280" t="s">
        <v>87</v>
      </c>
      <c r="D75" s="276"/>
      <c r="E75" s="277">
        <v>8</v>
      </c>
      <c r="F75" s="278" t="s">
        <v>197</v>
      </c>
      <c r="G75" s="278" t="s">
        <v>197</v>
      </c>
      <c r="H75" s="278">
        <v>3.5</v>
      </c>
      <c r="I75" s="278" t="s">
        <v>197</v>
      </c>
      <c r="J75" s="278">
        <v>8</v>
      </c>
      <c r="K75" s="278">
        <v>3.5</v>
      </c>
      <c r="L75" s="278">
        <v>3.5</v>
      </c>
      <c r="M75" s="278" t="s">
        <v>197</v>
      </c>
      <c r="N75" s="278" t="s">
        <v>197</v>
      </c>
      <c r="O75" s="278">
        <v>8</v>
      </c>
      <c r="P75" s="278" t="s">
        <v>197</v>
      </c>
      <c r="Q75" s="278">
        <v>3.5</v>
      </c>
      <c r="R75" s="295">
        <v>8</v>
      </c>
    </row>
    <row r="76" spans="1:18" ht="12.75">
      <c r="A76" s="1" t="str">
        <f>+'Daily Staffing Costs'!A33</f>
        <v>Skilled:</v>
      </c>
      <c r="B76" s="268" t="str">
        <f>+'Daily Staffing Costs'!B33</f>
        <v>AM Aide (kitchen)</v>
      </c>
      <c r="C76" s="269" t="s">
        <v>93</v>
      </c>
      <c r="D76" s="270"/>
      <c r="E76" s="271" t="s">
        <v>197</v>
      </c>
      <c r="F76" s="272">
        <v>8</v>
      </c>
      <c r="G76" s="272">
        <v>8</v>
      </c>
      <c r="H76" s="272">
        <v>8</v>
      </c>
      <c r="I76" s="272">
        <v>8</v>
      </c>
      <c r="J76" s="272" t="s">
        <v>197</v>
      </c>
      <c r="K76" s="272">
        <v>8</v>
      </c>
      <c r="L76" s="272">
        <v>8</v>
      </c>
      <c r="M76" s="272">
        <v>8</v>
      </c>
      <c r="N76" s="272">
        <v>8</v>
      </c>
      <c r="O76" s="272" t="s">
        <v>197</v>
      </c>
      <c r="P76" s="272">
        <v>8</v>
      </c>
      <c r="Q76" s="272">
        <v>8</v>
      </c>
      <c r="R76" s="293" t="s">
        <v>197</v>
      </c>
    </row>
    <row r="77" spans="1:18" ht="12.75">
      <c r="A77" s="260">
        <f>+'Daily Staffing Costs'!A34</f>
        <v>0</v>
      </c>
      <c r="B77" s="194" t="str">
        <f>+'Daily Staffing Costs'!B34</f>
        <v>PM Aide(kitchen)</v>
      </c>
      <c r="C77" s="195" t="s">
        <v>84</v>
      </c>
      <c r="D77" s="266"/>
      <c r="E77" s="253">
        <v>3.5</v>
      </c>
      <c r="F77" s="259">
        <v>3.5</v>
      </c>
      <c r="G77" s="259">
        <v>3.5</v>
      </c>
      <c r="H77" s="259" t="s">
        <v>197</v>
      </c>
      <c r="I77" s="259">
        <v>3.5</v>
      </c>
      <c r="J77" s="259">
        <v>3.5</v>
      </c>
      <c r="K77" s="259" t="s">
        <v>197</v>
      </c>
      <c r="L77" s="259" t="s">
        <v>197</v>
      </c>
      <c r="M77" s="259">
        <v>3.5</v>
      </c>
      <c r="N77" s="259">
        <v>3.5</v>
      </c>
      <c r="O77" s="259">
        <v>3.5</v>
      </c>
      <c r="P77" s="259">
        <v>3.5</v>
      </c>
      <c r="Q77" s="259" t="s">
        <v>197</v>
      </c>
      <c r="R77" s="294">
        <v>3.5</v>
      </c>
    </row>
    <row r="78" spans="1:18" ht="13.5" thickBot="1">
      <c r="A78" s="273"/>
      <c r="B78" s="279" t="s">
        <v>199</v>
      </c>
      <c r="C78" s="280" t="s">
        <v>87</v>
      </c>
      <c r="D78" s="276"/>
      <c r="E78" s="277">
        <v>8</v>
      </c>
      <c r="F78" s="278" t="s">
        <v>197</v>
      </c>
      <c r="G78" s="278" t="s">
        <v>197</v>
      </c>
      <c r="H78" s="278">
        <v>3.5</v>
      </c>
      <c r="I78" s="278" t="s">
        <v>197</v>
      </c>
      <c r="J78" s="278">
        <v>8</v>
      </c>
      <c r="K78" s="278">
        <v>3.5</v>
      </c>
      <c r="L78" s="278">
        <v>3.5</v>
      </c>
      <c r="M78" s="278" t="s">
        <v>197</v>
      </c>
      <c r="N78" s="278" t="s">
        <v>197</v>
      </c>
      <c r="O78" s="278">
        <v>8</v>
      </c>
      <c r="P78" s="278" t="s">
        <v>197</v>
      </c>
      <c r="Q78" s="278">
        <v>3.5</v>
      </c>
      <c r="R78" s="295">
        <v>8</v>
      </c>
    </row>
    <row r="79" spans="1:18" ht="12.75">
      <c r="A79" s="1" t="str">
        <f>+'Daily Staffing Costs'!A35</f>
        <v>Skilled Memory:</v>
      </c>
      <c r="B79" s="268" t="str">
        <f>+'Daily Staffing Costs'!B35</f>
        <v>AM Aide (kitchen)</v>
      </c>
      <c r="C79" s="269" t="s">
        <v>93</v>
      </c>
      <c r="D79" s="270"/>
      <c r="E79" s="271" t="s">
        <v>197</v>
      </c>
      <c r="F79" s="272">
        <v>8</v>
      </c>
      <c r="G79" s="272">
        <v>8</v>
      </c>
      <c r="H79" s="272">
        <v>8</v>
      </c>
      <c r="I79" s="272">
        <v>8</v>
      </c>
      <c r="J79" s="272" t="s">
        <v>197</v>
      </c>
      <c r="K79" s="272">
        <v>8</v>
      </c>
      <c r="L79" s="272">
        <v>8</v>
      </c>
      <c r="M79" s="272">
        <v>8</v>
      </c>
      <c r="N79" s="272">
        <v>8</v>
      </c>
      <c r="O79" s="272" t="s">
        <v>197</v>
      </c>
      <c r="P79" s="272">
        <v>8</v>
      </c>
      <c r="Q79" s="272">
        <v>8</v>
      </c>
      <c r="R79" s="293" t="s">
        <v>197</v>
      </c>
    </row>
    <row r="80" spans="1:18" ht="12.75">
      <c r="A80" s="260">
        <f>+'Daily Staffing Costs'!A36</f>
        <v>0</v>
      </c>
      <c r="B80" s="194" t="str">
        <f>+'Daily Staffing Costs'!B36</f>
        <v>PM Aide(kitchen)</v>
      </c>
      <c r="C80" s="195" t="s">
        <v>84</v>
      </c>
      <c r="D80" s="266"/>
      <c r="E80" s="253">
        <v>3.5</v>
      </c>
      <c r="F80" s="259">
        <v>3.5</v>
      </c>
      <c r="G80" s="259">
        <v>3.5</v>
      </c>
      <c r="H80" s="259" t="s">
        <v>197</v>
      </c>
      <c r="I80" s="259">
        <v>3.5</v>
      </c>
      <c r="J80" s="259">
        <v>3.5</v>
      </c>
      <c r="K80" s="259" t="s">
        <v>197</v>
      </c>
      <c r="L80" s="259" t="s">
        <v>197</v>
      </c>
      <c r="M80" s="259">
        <v>3.5</v>
      </c>
      <c r="N80" s="259">
        <v>3.5</v>
      </c>
      <c r="O80" s="259">
        <v>3.5</v>
      </c>
      <c r="P80" s="259">
        <v>3.5</v>
      </c>
      <c r="Q80" s="259" t="s">
        <v>197</v>
      </c>
      <c r="R80" s="294">
        <v>3.5</v>
      </c>
    </row>
    <row r="81" spans="1:18" ht="13.5" thickBot="1">
      <c r="A81" s="273"/>
      <c r="B81" s="264" t="s">
        <v>199</v>
      </c>
      <c r="C81" s="265" t="s">
        <v>87</v>
      </c>
      <c r="D81" s="196"/>
      <c r="E81" s="281">
        <v>8</v>
      </c>
      <c r="F81" s="249" t="s">
        <v>197</v>
      </c>
      <c r="G81" s="249" t="s">
        <v>197</v>
      </c>
      <c r="H81" s="249">
        <v>3.5</v>
      </c>
      <c r="I81" s="249" t="s">
        <v>197</v>
      </c>
      <c r="J81" s="249">
        <v>8</v>
      </c>
      <c r="K81" s="249">
        <v>3.5</v>
      </c>
      <c r="L81" s="249">
        <v>3.5</v>
      </c>
      <c r="M81" s="249" t="s">
        <v>197</v>
      </c>
      <c r="N81" s="249" t="s">
        <v>197</v>
      </c>
      <c r="O81" s="249">
        <v>8</v>
      </c>
      <c r="P81" s="249" t="s">
        <v>197</v>
      </c>
      <c r="Q81" s="249">
        <v>3.5</v>
      </c>
      <c r="R81" s="250">
        <v>8</v>
      </c>
    </row>
    <row r="82" spans="1:18" ht="12.75">
      <c r="A82" s="1" t="str">
        <f>+'Daily Staffing Costs'!A37</f>
        <v>Parlour/Store:</v>
      </c>
      <c r="B82" s="268" t="str">
        <f>+'Daily Staffing Costs'!B37</f>
        <v>Clerk</v>
      </c>
      <c r="C82" s="269" t="s">
        <v>182</v>
      </c>
      <c r="D82" s="270"/>
      <c r="E82" s="271" t="s">
        <v>197</v>
      </c>
      <c r="F82" s="272">
        <v>8</v>
      </c>
      <c r="G82" s="272">
        <v>8</v>
      </c>
      <c r="H82" s="272">
        <v>8</v>
      </c>
      <c r="I82" s="272">
        <v>8</v>
      </c>
      <c r="J82" s="272" t="s">
        <v>197</v>
      </c>
      <c r="K82" s="272">
        <v>8</v>
      </c>
      <c r="L82" s="272">
        <v>8</v>
      </c>
      <c r="M82" s="272">
        <v>8</v>
      </c>
      <c r="N82" s="272">
        <v>8</v>
      </c>
      <c r="O82" s="272" t="s">
        <v>197</v>
      </c>
      <c r="P82" s="272">
        <v>8</v>
      </c>
      <c r="Q82" s="272">
        <v>8</v>
      </c>
      <c r="R82" s="293" t="s">
        <v>197</v>
      </c>
    </row>
    <row r="83" spans="1:18" ht="13.5" thickBot="1">
      <c r="A83" s="197"/>
      <c r="B83" s="264" t="s">
        <v>199</v>
      </c>
      <c r="C83" s="265" t="s">
        <v>87</v>
      </c>
      <c r="D83" s="196"/>
      <c r="E83" s="281">
        <v>8</v>
      </c>
      <c r="F83" s="249" t="s">
        <v>197</v>
      </c>
      <c r="G83" s="249" t="s">
        <v>197</v>
      </c>
      <c r="H83" s="249" t="s">
        <v>197</v>
      </c>
      <c r="I83" s="249" t="s">
        <v>197</v>
      </c>
      <c r="J83" s="249">
        <v>8</v>
      </c>
      <c r="K83" s="249" t="s">
        <v>197</v>
      </c>
      <c r="L83" s="249" t="s">
        <v>197</v>
      </c>
      <c r="M83" s="249" t="s">
        <v>197</v>
      </c>
      <c r="N83" s="249" t="s">
        <v>197</v>
      </c>
      <c r="O83" s="249">
        <v>8</v>
      </c>
      <c r="P83" s="249" t="s">
        <v>197</v>
      </c>
      <c r="Q83" s="249" t="s">
        <v>197</v>
      </c>
      <c r="R83" s="250">
        <v>8</v>
      </c>
    </row>
    <row r="84" spans="1:18" ht="12.75">
      <c r="A84" s="38"/>
      <c r="B84" s="255"/>
      <c r="C84" s="254"/>
      <c r="D84" s="256"/>
      <c r="E84" s="257">
        <f>+D84/40</f>
        <v>0</v>
      </c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</row>
  </sheetData>
  <printOptions horizontalCentered="1" verticalCentered="1"/>
  <pageMargins left="0.25" right="0.25" top="0.75" bottom="0.25" header="0.5" footer="0.25"/>
  <pageSetup orientation="landscape" paperSize="5" scale="73" r:id="rId3"/>
  <headerFooter alignWithMargins="0">
    <oddHeader>&amp;C&amp;"Times New Roman,Bold"&amp;14Departmental Weekly Schedule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5">
      <selection activeCell="A17" sqref="A17"/>
    </sheetView>
  </sheetViews>
  <sheetFormatPr defaultColWidth="9.140625" defaultRowHeight="12.75"/>
  <cols>
    <col min="1" max="1" width="43.7109375" style="24" bestFit="1" customWidth="1"/>
    <col min="2" max="13" width="17.57421875" style="2" customWidth="1"/>
    <col min="14" max="14" width="21.28125" style="25" bestFit="1" customWidth="1"/>
    <col min="15" max="16384" width="9.140625" style="2" customWidth="1"/>
  </cols>
  <sheetData>
    <row r="1" spans="1:14" s="8" customFormat="1" ht="6.7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s="10" customFormat="1" ht="15.75">
      <c r="A2" s="126" t="s">
        <v>158</v>
      </c>
      <c r="B2" s="127">
        <f>+'Per Meal Costs'!I14</f>
        <v>3.301666666666666</v>
      </c>
      <c r="C2" s="162"/>
      <c r="D2" s="118"/>
      <c r="E2" s="119" t="s">
        <v>165</v>
      </c>
      <c r="F2" s="120"/>
      <c r="G2" s="162"/>
      <c r="H2" s="9"/>
      <c r="I2" s="9"/>
      <c r="J2" s="9"/>
      <c r="K2" s="9"/>
      <c r="L2" s="9"/>
      <c r="M2" s="9"/>
      <c r="N2" s="163"/>
    </row>
    <row r="3" spans="1:14" s="10" customFormat="1" ht="21.75" customHeight="1">
      <c r="A3" s="124" t="s">
        <v>157</v>
      </c>
      <c r="B3" s="125">
        <f>+'Per Meal Costs'!I61</f>
        <v>7.674999999999999</v>
      </c>
      <c r="C3" s="95"/>
      <c r="D3" s="121"/>
      <c r="E3" s="122">
        <f>+(B2+B3)/4</f>
        <v>2.744166666666666</v>
      </c>
      <c r="F3" s="123"/>
      <c r="G3" s="95"/>
      <c r="H3" s="95"/>
      <c r="I3" s="95"/>
      <c r="J3" s="95"/>
      <c r="K3" s="95"/>
      <c r="L3" s="95"/>
      <c r="M3" s="95"/>
      <c r="N3" s="164"/>
    </row>
    <row r="4" spans="1:14" s="11" customFormat="1" ht="15" customHeight="1">
      <c r="A4" s="93" t="s">
        <v>156</v>
      </c>
      <c r="B4" s="114">
        <v>31</v>
      </c>
      <c r="C4" s="114">
        <v>28</v>
      </c>
      <c r="D4" s="117">
        <v>31</v>
      </c>
      <c r="E4" s="117">
        <v>30</v>
      </c>
      <c r="F4" s="117">
        <v>31</v>
      </c>
      <c r="G4" s="116">
        <v>30</v>
      </c>
      <c r="H4" s="116">
        <v>31</v>
      </c>
      <c r="I4" s="116">
        <v>31</v>
      </c>
      <c r="J4" s="116">
        <v>30</v>
      </c>
      <c r="K4" s="116">
        <v>31</v>
      </c>
      <c r="L4" s="116">
        <v>30</v>
      </c>
      <c r="M4" s="116">
        <v>31</v>
      </c>
      <c r="N4" s="112"/>
    </row>
    <row r="5" spans="1:14" s="10" customFormat="1" ht="15.75">
      <c r="A5" s="69" t="s">
        <v>75</v>
      </c>
      <c r="B5" s="115" t="s">
        <v>10</v>
      </c>
      <c r="C5" s="115" t="s">
        <v>11</v>
      </c>
      <c r="D5" s="115" t="s">
        <v>12</v>
      </c>
      <c r="E5" s="115" t="s">
        <v>13</v>
      </c>
      <c r="F5" s="115" t="s">
        <v>14</v>
      </c>
      <c r="G5" s="115" t="s">
        <v>15</v>
      </c>
      <c r="H5" s="115" t="s">
        <v>16</v>
      </c>
      <c r="I5" s="115" t="s">
        <v>17</v>
      </c>
      <c r="J5" s="115" t="s">
        <v>18</v>
      </c>
      <c r="K5" s="115" t="s">
        <v>19</v>
      </c>
      <c r="L5" s="115" t="s">
        <v>20</v>
      </c>
      <c r="M5" s="115" t="s">
        <v>21</v>
      </c>
      <c r="N5" s="113" t="s">
        <v>2</v>
      </c>
    </row>
    <row r="6" spans="1:14" s="10" customFormat="1" ht="15.75">
      <c r="A6" s="189" t="s">
        <v>135</v>
      </c>
      <c r="B6" s="96">
        <f>+'Census &amp; Meal Counts'!$D$2*Summary!B4</f>
        <v>0</v>
      </c>
      <c r="C6" s="96">
        <f>+'Census &amp; Meal Counts'!$D$2*Summary!C4</f>
        <v>0</v>
      </c>
      <c r="D6" s="96">
        <f>+'Census &amp; Meal Counts'!$D$2*Summary!D4</f>
        <v>0</v>
      </c>
      <c r="E6" s="96">
        <f>+'Census &amp; Meal Counts'!$D$2*Summary!E4</f>
        <v>0</v>
      </c>
      <c r="F6" s="96">
        <f>+'Census &amp; Meal Counts'!$D$2*Summary!F4</f>
        <v>0</v>
      </c>
      <c r="G6" s="96">
        <f>+'Census &amp; Meal Counts'!$D$2*Summary!G4</f>
        <v>0</v>
      </c>
      <c r="H6" s="96">
        <f>+'Census &amp; Meal Counts'!$D$2*Summary!H4</f>
        <v>0</v>
      </c>
      <c r="I6" s="96">
        <f>+'Census &amp; Meal Counts'!$D$2*Summary!I4</f>
        <v>0</v>
      </c>
      <c r="J6" s="96">
        <f>+'Census &amp; Meal Counts'!$D$2*Summary!J4</f>
        <v>0</v>
      </c>
      <c r="K6" s="96">
        <f>+'Census &amp; Meal Counts'!$D$2*Summary!K4</f>
        <v>0</v>
      </c>
      <c r="L6" s="96">
        <f>+'Census &amp; Meal Counts'!$D$2*Summary!L4</f>
        <v>0</v>
      </c>
      <c r="M6" s="96">
        <f>+'Census &amp; Meal Counts'!$D$2*Summary!M4</f>
        <v>0</v>
      </c>
      <c r="N6" s="98">
        <f aca="true" t="shared" si="0" ref="N6:N11">SUM(B6:M6)</f>
        <v>0</v>
      </c>
    </row>
    <row r="7" spans="1:14" s="10" customFormat="1" ht="15.75">
      <c r="A7" s="83" t="s">
        <v>134</v>
      </c>
      <c r="B7" s="96">
        <f>+'Census &amp; Meal Counts'!$D$3*Summary!B4</f>
        <v>0</v>
      </c>
      <c r="C7" s="96">
        <f>+'Census &amp; Meal Counts'!$D$3*Summary!C4</f>
        <v>0</v>
      </c>
      <c r="D7" s="96">
        <f>+'Census &amp; Meal Counts'!$D$3*Summary!D4</f>
        <v>0</v>
      </c>
      <c r="E7" s="96">
        <f>+'Census &amp; Meal Counts'!$D$3*Summary!E4</f>
        <v>0</v>
      </c>
      <c r="F7" s="96">
        <f>+'Census &amp; Meal Counts'!$D$3*Summary!F4</f>
        <v>0</v>
      </c>
      <c r="G7" s="96">
        <f>+'Census &amp; Meal Counts'!$D$3*Summary!G4</f>
        <v>0</v>
      </c>
      <c r="H7" s="96">
        <f>+'Census &amp; Meal Counts'!$D$3*Summary!H4</f>
        <v>0</v>
      </c>
      <c r="I7" s="96">
        <f>+'Census &amp; Meal Counts'!$D$3*Summary!I4</f>
        <v>0</v>
      </c>
      <c r="J7" s="96">
        <f>+'Census &amp; Meal Counts'!$D$3*Summary!J4</f>
        <v>0</v>
      </c>
      <c r="K7" s="96">
        <f>+'Census &amp; Meal Counts'!$D$3*Summary!K4</f>
        <v>0</v>
      </c>
      <c r="L7" s="96">
        <f>+'Census &amp; Meal Counts'!$D$3*Summary!L4</f>
        <v>0</v>
      </c>
      <c r="M7" s="96">
        <f>+'Census &amp; Meal Counts'!$D$3*Summary!M4</f>
        <v>0</v>
      </c>
      <c r="N7" s="98">
        <f t="shared" si="0"/>
        <v>0</v>
      </c>
    </row>
    <row r="8" spans="1:14" s="10" customFormat="1" ht="15.75">
      <c r="A8" s="70" t="s">
        <v>34</v>
      </c>
      <c r="B8" s="96">
        <f>+'Census &amp; Meal Counts'!$D$4*Summary!B4</f>
        <v>0</v>
      </c>
      <c r="C8" s="96">
        <f>+'Census &amp; Meal Counts'!$D$4*Summary!C4</f>
        <v>0</v>
      </c>
      <c r="D8" s="96">
        <f>+'Census &amp; Meal Counts'!$D$4*Summary!D4</f>
        <v>0</v>
      </c>
      <c r="E8" s="96">
        <f>+'Census &amp; Meal Counts'!$D$4*Summary!E4</f>
        <v>0</v>
      </c>
      <c r="F8" s="96">
        <f>+'Census &amp; Meal Counts'!$D$4*Summary!F4</f>
        <v>0</v>
      </c>
      <c r="G8" s="96">
        <f>+'Census &amp; Meal Counts'!$D$4*Summary!G4</f>
        <v>0</v>
      </c>
      <c r="H8" s="96">
        <f>+'Census &amp; Meal Counts'!$D$4*Summary!H4</f>
        <v>0</v>
      </c>
      <c r="I8" s="96">
        <f>+'Census &amp; Meal Counts'!$D$4*Summary!I4</f>
        <v>0</v>
      </c>
      <c r="J8" s="96">
        <f>+'Census &amp; Meal Counts'!$D$4*Summary!J4</f>
        <v>0</v>
      </c>
      <c r="K8" s="96">
        <f>+'Census &amp; Meal Counts'!$D$4*Summary!K4</f>
        <v>0</v>
      </c>
      <c r="L8" s="96">
        <f>+'Census &amp; Meal Counts'!$D$4*Summary!L4</f>
        <v>0</v>
      </c>
      <c r="M8" s="96">
        <f>+'Census &amp; Meal Counts'!$D$4*Summary!M4</f>
        <v>0</v>
      </c>
      <c r="N8" s="98">
        <f t="shared" si="0"/>
        <v>0</v>
      </c>
    </row>
    <row r="9" spans="1:14" s="10" customFormat="1" ht="15.75">
      <c r="A9" s="71" t="s">
        <v>136</v>
      </c>
      <c r="B9" s="97">
        <f>+'Census &amp; Meal Counts'!$D$5*Summary!B4</f>
        <v>0</v>
      </c>
      <c r="C9" s="97">
        <f>+'Census &amp; Meal Counts'!$D$5*Summary!C4</f>
        <v>0</v>
      </c>
      <c r="D9" s="97">
        <f>+'Census &amp; Meal Counts'!$D$5*Summary!D4</f>
        <v>0</v>
      </c>
      <c r="E9" s="97">
        <f>+'Census &amp; Meal Counts'!$D$5*Summary!E4</f>
        <v>0</v>
      </c>
      <c r="F9" s="97">
        <f>+'Census &amp; Meal Counts'!$D$5*Summary!F4</f>
        <v>0</v>
      </c>
      <c r="G9" s="97">
        <f>+'Census &amp; Meal Counts'!$D$5*Summary!G4</f>
        <v>0</v>
      </c>
      <c r="H9" s="97">
        <f>+'Census &amp; Meal Counts'!$D$5*Summary!H4</f>
        <v>0</v>
      </c>
      <c r="I9" s="97">
        <f>+'Census &amp; Meal Counts'!$D$5*Summary!I4</f>
        <v>0</v>
      </c>
      <c r="J9" s="97">
        <f>+'Census &amp; Meal Counts'!$D$5*Summary!J4</f>
        <v>0</v>
      </c>
      <c r="K9" s="97">
        <f>+'Census &amp; Meal Counts'!$D$5*Summary!K4</f>
        <v>0</v>
      </c>
      <c r="L9" s="97">
        <f>+'Census &amp; Meal Counts'!$D$5*Summary!L4</f>
        <v>0</v>
      </c>
      <c r="M9" s="97">
        <f>+'Census &amp; Meal Counts'!$D$5*Summary!M4</f>
        <v>0</v>
      </c>
      <c r="N9" s="98">
        <f t="shared" si="0"/>
        <v>0</v>
      </c>
    </row>
    <row r="10" spans="1:14" s="10" customFormat="1" ht="15.75">
      <c r="A10" s="70" t="s">
        <v>33</v>
      </c>
      <c r="B10" s="96">
        <f>+'Census &amp; Meal Counts'!$D$6*Summary!B4</f>
        <v>0</v>
      </c>
      <c r="C10" s="96">
        <f>+'Census &amp; Meal Counts'!$D$6*Summary!C4</f>
        <v>0</v>
      </c>
      <c r="D10" s="96">
        <f>+'Census &amp; Meal Counts'!$D$6*Summary!D4</f>
        <v>0</v>
      </c>
      <c r="E10" s="96">
        <f>+'Census &amp; Meal Counts'!$D$6*Summary!E4</f>
        <v>0</v>
      </c>
      <c r="F10" s="96">
        <f>+'Census &amp; Meal Counts'!$D$6*Summary!F4</f>
        <v>0</v>
      </c>
      <c r="G10" s="96">
        <f>+'Census &amp; Meal Counts'!$D$6*Summary!G4</f>
        <v>0</v>
      </c>
      <c r="H10" s="96">
        <f>+'Census &amp; Meal Counts'!$D$6*Summary!H4</f>
        <v>0</v>
      </c>
      <c r="I10" s="96">
        <f>+'Census &amp; Meal Counts'!$D$6*Summary!I4</f>
        <v>0</v>
      </c>
      <c r="J10" s="96">
        <f>+'Census &amp; Meal Counts'!$D$6*Summary!J4</f>
        <v>0</v>
      </c>
      <c r="K10" s="96">
        <f>+'Census &amp; Meal Counts'!$D$6*Summary!K4</f>
        <v>0</v>
      </c>
      <c r="L10" s="96">
        <f>+'Census &amp; Meal Counts'!$D$6*Summary!L4</f>
        <v>0</v>
      </c>
      <c r="M10" s="96">
        <f>+'Census &amp; Meal Counts'!$D$6*Summary!M4</f>
        <v>0</v>
      </c>
      <c r="N10" s="98">
        <f t="shared" si="0"/>
        <v>0</v>
      </c>
    </row>
    <row r="11" spans="1:14" s="10" customFormat="1" ht="15.75">
      <c r="A11" s="71" t="s">
        <v>136</v>
      </c>
      <c r="B11" s="96">
        <f>+'Census &amp; Meal Counts'!$D$7*Summary!B4</f>
        <v>0</v>
      </c>
      <c r="C11" s="96">
        <f>+'Census &amp; Meal Counts'!$D$7*Summary!C4</f>
        <v>0</v>
      </c>
      <c r="D11" s="96">
        <f>+'Census &amp; Meal Counts'!$D$7*Summary!D4</f>
        <v>0</v>
      </c>
      <c r="E11" s="96">
        <f>+'Census &amp; Meal Counts'!$D$7*Summary!E4</f>
        <v>0</v>
      </c>
      <c r="F11" s="96">
        <f>+'Census &amp; Meal Counts'!$D$7*Summary!F4</f>
        <v>0</v>
      </c>
      <c r="G11" s="96">
        <f>+'Census &amp; Meal Counts'!$D$7*Summary!G4</f>
        <v>0</v>
      </c>
      <c r="H11" s="96">
        <f>+'Census &amp; Meal Counts'!$D$7*Summary!H4</f>
        <v>0</v>
      </c>
      <c r="I11" s="96">
        <f>+'Census &amp; Meal Counts'!$D$7*Summary!I4</f>
        <v>0</v>
      </c>
      <c r="J11" s="96">
        <f>+'Census &amp; Meal Counts'!$D$7*Summary!J4</f>
        <v>0</v>
      </c>
      <c r="K11" s="96">
        <f>+'Census &amp; Meal Counts'!$D$7*Summary!K4</f>
        <v>0</v>
      </c>
      <c r="L11" s="96">
        <f>+'Census &amp; Meal Counts'!$D$7*Summary!L4</f>
        <v>0</v>
      </c>
      <c r="M11" s="96">
        <f>+'Census &amp; Meal Counts'!$D$7*Summary!M4</f>
        <v>0</v>
      </c>
      <c r="N11" s="98">
        <f t="shared" si="0"/>
        <v>0</v>
      </c>
    </row>
    <row r="12" spans="1:14" s="10" customFormat="1" ht="15.75">
      <c r="A12" s="165" t="s">
        <v>2</v>
      </c>
      <c r="B12" s="99">
        <f>SUM(B6:B11)</f>
        <v>0</v>
      </c>
      <c r="C12" s="99">
        <f aca="true" t="shared" si="1" ref="C12:M12">SUM(C6:C11)</f>
        <v>0</v>
      </c>
      <c r="D12" s="99">
        <f t="shared" si="1"/>
        <v>0</v>
      </c>
      <c r="E12" s="99">
        <f t="shared" si="1"/>
        <v>0</v>
      </c>
      <c r="F12" s="99">
        <f t="shared" si="1"/>
        <v>0</v>
      </c>
      <c r="G12" s="99">
        <f t="shared" si="1"/>
        <v>0</v>
      </c>
      <c r="H12" s="99">
        <f t="shared" si="1"/>
        <v>0</v>
      </c>
      <c r="I12" s="99">
        <f t="shared" si="1"/>
        <v>0</v>
      </c>
      <c r="J12" s="99">
        <f t="shared" si="1"/>
        <v>0</v>
      </c>
      <c r="K12" s="99">
        <f t="shared" si="1"/>
        <v>0</v>
      </c>
      <c r="L12" s="99">
        <f t="shared" si="1"/>
        <v>0</v>
      </c>
      <c r="M12" s="99">
        <f t="shared" si="1"/>
        <v>0</v>
      </c>
      <c r="N12" s="104">
        <f>SUM(N6:N11)</f>
        <v>0</v>
      </c>
    </row>
    <row r="13" spans="1:14" s="10" customFormat="1" ht="5.25" customHeight="1">
      <c r="A13" s="10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2"/>
    </row>
    <row r="14" spans="1:14" s="10" customFormat="1" ht="16.5" thickBot="1">
      <c r="A14" s="166" t="s">
        <v>39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19</v>
      </c>
      <c r="L14" s="6" t="s">
        <v>20</v>
      </c>
      <c r="M14" s="6" t="s">
        <v>21</v>
      </c>
      <c r="N14" s="167" t="s">
        <v>2</v>
      </c>
    </row>
    <row r="15" spans="1:14" s="10" customFormat="1" ht="15.75">
      <c r="A15" s="70" t="s">
        <v>159</v>
      </c>
      <c r="B15" s="106">
        <f>+B6*100%</f>
        <v>0</v>
      </c>
      <c r="C15" s="106">
        <f aca="true" t="shared" si="2" ref="C15:M15">+C6*100%</f>
        <v>0</v>
      </c>
      <c r="D15" s="106">
        <f t="shared" si="2"/>
        <v>0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06">
        <f t="shared" si="2"/>
        <v>0</v>
      </c>
      <c r="N15" s="168">
        <f aca="true" t="shared" si="3" ref="N15:N22">SUM(B6:M6)</f>
        <v>0</v>
      </c>
    </row>
    <row r="16" spans="1:14" s="10" customFormat="1" ht="15.75">
      <c r="A16" s="83" t="s">
        <v>160</v>
      </c>
      <c r="B16" s="106">
        <f>+B7*100%</f>
        <v>0</v>
      </c>
      <c r="C16" s="106">
        <f aca="true" t="shared" si="4" ref="C16:M16">+C7*100%</f>
        <v>0</v>
      </c>
      <c r="D16" s="106">
        <f t="shared" si="4"/>
        <v>0</v>
      </c>
      <c r="E16" s="106">
        <f t="shared" si="4"/>
        <v>0</v>
      </c>
      <c r="F16" s="106">
        <f t="shared" si="4"/>
        <v>0</v>
      </c>
      <c r="G16" s="106">
        <f t="shared" si="4"/>
        <v>0</v>
      </c>
      <c r="H16" s="106">
        <f t="shared" si="4"/>
        <v>0</v>
      </c>
      <c r="I16" s="106">
        <f t="shared" si="4"/>
        <v>0</v>
      </c>
      <c r="J16" s="106">
        <f t="shared" si="4"/>
        <v>0</v>
      </c>
      <c r="K16" s="106">
        <f t="shared" si="4"/>
        <v>0</v>
      </c>
      <c r="L16" s="106">
        <f t="shared" si="4"/>
        <v>0</v>
      </c>
      <c r="M16" s="106">
        <f t="shared" si="4"/>
        <v>0</v>
      </c>
      <c r="N16" s="168">
        <f t="shared" si="3"/>
        <v>0</v>
      </c>
    </row>
    <row r="17" spans="1:14" s="10" customFormat="1" ht="15.75">
      <c r="A17" s="70" t="s">
        <v>161</v>
      </c>
      <c r="B17" s="106">
        <f>+B8*3</f>
        <v>0</v>
      </c>
      <c r="C17" s="106">
        <f aca="true" t="shared" si="5" ref="C17:M17">+C8*3</f>
        <v>0</v>
      </c>
      <c r="D17" s="106">
        <f t="shared" si="5"/>
        <v>0</v>
      </c>
      <c r="E17" s="106">
        <f t="shared" si="5"/>
        <v>0</v>
      </c>
      <c r="F17" s="106">
        <f t="shared" si="5"/>
        <v>0</v>
      </c>
      <c r="G17" s="106">
        <f t="shared" si="5"/>
        <v>0</v>
      </c>
      <c r="H17" s="106">
        <f t="shared" si="5"/>
        <v>0</v>
      </c>
      <c r="I17" s="106">
        <f t="shared" si="5"/>
        <v>0</v>
      </c>
      <c r="J17" s="106">
        <f t="shared" si="5"/>
        <v>0</v>
      </c>
      <c r="K17" s="106">
        <f t="shared" si="5"/>
        <v>0</v>
      </c>
      <c r="L17" s="106">
        <f t="shared" si="5"/>
        <v>0</v>
      </c>
      <c r="M17" s="106">
        <f t="shared" si="5"/>
        <v>0</v>
      </c>
      <c r="N17" s="168">
        <f t="shared" si="3"/>
        <v>0</v>
      </c>
    </row>
    <row r="18" spans="1:14" s="10" customFormat="1" ht="15.75">
      <c r="A18" s="71" t="s">
        <v>162</v>
      </c>
      <c r="B18" s="106">
        <f aca="true" t="shared" si="6" ref="B18:M20">+B9*3</f>
        <v>0</v>
      </c>
      <c r="C18" s="106">
        <f t="shared" si="6"/>
        <v>0</v>
      </c>
      <c r="D18" s="106">
        <f t="shared" si="6"/>
        <v>0</v>
      </c>
      <c r="E18" s="106">
        <f t="shared" si="6"/>
        <v>0</v>
      </c>
      <c r="F18" s="106">
        <f t="shared" si="6"/>
        <v>0</v>
      </c>
      <c r="G18" s="106">
        <f t="shared" si="6"/>
        <v>0</v>
      </c>
      <c r="H18" s="106">
        <f t="shared" si="6"/>
        <v>0</v>
      </c>
      <c r="I18" s="106">
        <f t="shared" si="6"/>
        <v>0</v>
      </c>
      <c r="J18" s="106">
        <f t="shared" si="6"/>
        <v>0</v>
      </c>
      <c r="K18" s="106">
        <f t="shared" si="6"/>
        <v>0</v>
      </c>
      <c r="L18" s="106">
        <f t="shared" si="6"/>
        <v>0</v>
      </c>
      <c r="M18" s="106">
        <f t="shared" si="6"/>
        <v>0</v>
      </c>
      <c r="N18" s="168">
        <f t="shared" si="3"/>
        <v>0</v>
      </c>
    </row>
    <row r="19" spans="1:14" s="10" customFormat="1" ht="15.75">
      <c r="A19" s="70" t="s">
        <v>164</v>
      </c>
      <c r="B19" s="106">
        <f t="shared" si="6"/>
        <v>0</v>
      </c>
      <c r="C19" s="106">
        <f t="shared" si="6"/>
        <v>0</v>
      </c>
      <c r="D19" s="106">
        <f t="shared" si="6"/>
        <v>0</v>
      </c>
      <c r="E19" s="106">
        <f t="shared" si="6"/>
        <v>0</v>
      </c>
      <c r="F19" s="106">
        <f t="shared" si="6"/>
        <v>0</v>
      </c>
      <c r="G19" s="106">
        <f t="shared" si="6"/>
        <v>0</v>
      </c>
      <c r="H19" s="106">
        <f t="shared" si="6"/>
        <v>0</v>
      </c>
      <c r="I19" s="106">
        <f t="shared" si="6"/>
        <v>0</v>
      </c>
      <c r="J19" s="106">
        <f t="shared" si="6"/>
        <v>0</v>
      </c>
      <c r="K19" s="106">
        <f t="shared" si="6"/>
        <v>0</v>
      </c>
      <c r="L19" s="106">
        <f t="shared" si="6"/>
        <v>0</v>
      </c>
      <c r="M19" s="106">
        <f t="shared" si="6"/>
        <v>0</v>
      </c>
      <c r="N19" s="168">
        <f t="shared" si="3"/>
        <v>0</v>
      </c>
    </row>
    <row r="20" spans="1:14" s="10" customFormat="1" ht="15.75">
      <c r="A20" s="71" t="s">
        <v>163</v>
      </c>
      <c r="B20" s="106">
        <f t="shared" si="6"/>
        <v>0</v>
      </c>
      <c r="C20" s="106">
        <f t="shared" si="6"/>
        <v>0</v>
      </c>
      <c r="D20" s="106">
        <f t="shared" si="6"/>
        <v>0</v>
      </c>
      <c r="E20" s="106">
        <f t="shared" si="6"/>
        <v>0</v>
      </c>
      <c r="F20" s="106">
        <f t="shared" si="6"/>
        <v>0</v>
      </c>
      <c r="G20" s="106">
        <f t="shared" si="6"/>
        <v>0</v>
      </c>
      <c r="H20" s="106">
        <f t="shared" si="6"/>
        <v>0</v>
      </c>
      <c r="I20" s="106">
        <f t="shared" si="6"/>
        <v>0</v>
      </c>
      <c r="J20" s="106">
        <f t="shared" si="6"/>
        <v>0</v>
      </c>
      <c r="K20" s="106">
        <f t="shared" si="6"/>
        <v>0</v>
      </c>
      <c r="L20" s="106">
        <f t="shared" si="6"/>
        <v>0</v>
      </c>
      <c r="M20" s="106">
        <f t="shared" si="6"/>
        <v>0</v>
      </c>
      <c r="N20" s="168">
        <f t="shared" si="3"/>
        <v>0</v>
      </c>
    </row>
    <row r="21" spans="1:14" s="10" customFormat="1" ht="15.75">
      <c r="A21" s="169" t="s">
        <v>76</v>
      </c>
      <c r="B21" s="106">
        <f>+'Census &amp; Meal Counts'!$D$10*Summary!B4</f>
        <v>0</v>
      </c>
      <c r="C21" s="106">
        <f>+'Census &amp; Meal Counts'!$D$10*Summary!C4</f>
        <v>0</v>
      </c>
      <c r="D21" s="106">
        <f>+'Census &amp; Meal Counts'!$D$10*Summary!D4</f>
        <v>0</v>
      </c>
      <c r="E21" s="106">
        <f>+'Census &amp; Meal Counts'!$D$10*Summary!E4</f>
        <v>0</v>
      </c>
      <c r="F21" s="106">
        <f>+'Census &amp; Meal Counts'!$D$10*Summary!F4</f>
        <v>0</v>
      </c>
      <c r="G21" s="106">
        <f>+'Census &amp; Meal Counts'!$D$10*Summary!G4</f>
        <v>0</v>
      </c>
      <c r="H21" s="106">
        <f>+'Census &amp; Meal Counts'!$D$10*Summary!H4</f>
        <v>0</v>
      </c>
      <c r="I21" s="106">
        <f>+'Census &amp; Meal Counts'!$D$10*Summary!I4</f>
        <v>0</v>
      </c>
      <c r="J21" s="106">
        <f>+'Census &amp; Meal Counts'!$D$10*Summary!J4</f>
        <v>0</v>
      </c>
      <c r="K21" s="106">
        <f>+'Census &amp; Meal Counts'!$D$10*Summary!K4</f>
        <v>0</v>
      </c>
      <c r="L21" s="106">
        <f>+'Census &amp; Meal Counts'!$D$10*Summary!L4</f>
        <v>0</v>
      </c>
      <c r="M21" s="106">
        <f>+'Census &amp; Meal Counts'!$D$10*Summary!M4</f>
        <v>0</v>
      </c>
      <c r="N21" s="168">
        <f t="shared" si="3"/>
        <v>0</v>
      </c>
    </row>
    <row r="22" spans="1:14" s="10" customFormat="1" ht="16.5" thickBot="1">
      <c r="A22" s="170" t="s">
        <v>73</v>
      </c>
      <c r="B22" s="58">
        <f>+'Census &amp; Meal Counts'!$C$34*20%*B4</f>
        <v>0</v>
      </c>
      <c r="C22" s="58">
        <f>+'Census &amp; Meal Counts'!$C$34*20%*C4</f>
        <v>0</v>
      </c>
      <c r="D22" s="58">
        <f>+'Census &amp; Meal Counts'!$C$34*20%*D4</f>
        <v>0</v>
      </c>
      <c r="E22" s="58">
        <f>+'Census &amp; Meal Counts'!$C$34*20%*E4</f>
        <v>0</v>
      </c>
      <c r="F22" s="58">
        <f>+'Census &amp; Meal Counts'!$C$34*20%*F4</f>
        <v>0</v>
      </c>
      <c r="G22" s="58">
        <f>+'Census &amp; Meal Counts'!$C$34*20%*G4</f>
        <v>0</v>
      </c>
      <c r="H22" s="58">
        <f>+'Census &amp; Meal Counts'!$C$34*20%*H4</f>
        <v>0</v>
      </c>
      <c r="I22" s="58">
        <f>+'Census &amp; Meal Counts'!$C$34*20%*I4</f>
        <v>0</v>
      </c>
      <c r="J22" s="58">
        <f>+'Census &amp; Meal Counts'!$C$34*20%*J4</f>
        <v>0</v>
      </c>
      <c r="K22" s="58">
        <f>+'Census &amp; Meal Counts'!$C$34*20%*K4</f>
        <v>0</v>
      </c>
      <c r="L22" s="58">
        <f>+'Census &amp; Meal Counts'!$C$34*20%*L4</f>
        <v>0</v>
      </c>
      <c r="M22" s="58">
        <f>+'Census &amp; Meal Counts'!$C$34*20%*M4</f>
        <v>0</v>
      </c>
      <c r="N22" s="168">
        <f t="shared" si="3"/>
        <v>0</v>
      </c>
    </row>
    <row r="23" spans="1:14" s="12" customFormat="1" ht="15.75">
      <c r="A23" s="171" t="s">
        <v>2</v>
      </c>
      <c r="B23" s="59">
        <f aca="true" t="shared" si="7" ref="B23:M23">SUM(B15:B22)</f>
        <v>0</v>
      </c>
      <c r="C23" s="59">
        <f t="shared" si="7"/>
        <v>0</v>
      </c>
      <c r="D23" s="59">
        <f t="shared" si="7"/>
        <v>0</v>
      </c>
      <c r="E23" s="59">
        <f t="shared" si="7"/>
        <v>0</v>
      </c>
      <c r="F23" s="59">
        <f t="shared" si="7"/>
        <v>0</v>
      </c>
      <c r="G23" s="59">
        <f t="shared" si="7"/>
        <v>0</v>
      </c>
      <c r="H23" s="59">
        <f t="shared" si="7"/>
        <v>0</v>
      </c>
      <c r="I23" s="59">
        <f t="shared" si="7"/>
        <v>0</v>
      </c>
      <c r="J23" s="59">
        <f t="shared" si="7"/>
        <v>0</v>
      </c>
      <c r="K23" s="59">
        <f t="shared" si="7"/>
        <v>0</v>
      </c>
      <c r="L23" s="59">
        <f t="shared" si="7"/>
        <v>0</v>
      </c>
      <c r="M23" s="59">
        <f t="shared" si="7"/>
        <v>0</v>
      </c>
      <c r="N23" s="168">
        <f>+N15+N16+N17+N18+N19+N20+N21+N22</f>
        <v>0</v>
      </c>
    </row>
    <row r="24" spans="1:14" s="13" customFormat="1" ht="5.2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s="10" customFormat="1" ht="16.5" thickBot="1">
      <c r="A25" s="172" t="s">
        <v>62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 t="s">
        <v>17</v>
      </c>
      <c r="J25" s="6" t="s">
        <v>18</v>
      </c>
      <c r="K25" s="6" t="s">
        <v>19</v>
      </c>
      <c r="L25" s="6" t="s">
        <v>20</v>
      </c>
      <c r="M25" s="6" t="s">
        <v>21</v>
      </c>
      <c r="N25" s="167" t="s">
        <v>2</v>
      </c>
    </row>
    <row r="26" spans="1:14" s="10" customFormat="1" ht="15.75" customHeight="1">
      <c r="A26" s="72" t="s">
        <v>149</v>
      </c>
      <c r="B26" s="14">
        <f>+B15*$B$2</f>
        <v>0</v>
      </c>
      <c r="C26" s="14">
        <f aca="true" t="shared" si="8" ref="C26:M26">+C15*$B$2</f>
        <v>0</v>
      </c>
      <c r="D26" s="14">
        <f t="shared" si="8"/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73">
        <f aca="true" t="shared" si="9" ref="N26:N33">SUM(B26:M26)</f>
        <v>0</v>
      </c>
    </row>
    <row r="27" spans="1:14" s="10" customFormat="1" ht="15.75">
      <c r="A27" s="84" t="s">
        <v>150</v>
      </c>
      <c r="B27" s="14">
        <f>+B16*$B$2</f>
        <v>0</v>
      </c>
      <c r="C27" s="14">
        <f aca="true" t="shared" si="10" ref="C27:M27">+C16*$B$2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73">
        <f t="shared" si="9"/>
        <v>0</v>
      </c>
    </row>
    <row r="28" spans="1:14" s="10" customFormat="1" ht="15.75">
      <c r="A28" s="72" t="s">
        <v>151</v>
      </c>
      <c r="B28" s="14">
        <f>+B8*$B$3</f>
        <v>0</v>
      </c>
      <c r="C28" s="14">
        <f aca="true" t="shared" si="11" ref="C28:M28">+C8*$B$3</f>
        <v>0</v>
      </c>
      <c r="D28" s="14">
        <f t="shared" si="11"/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14">
        <f t="shared" si="11"/>
        <v>0</v>
      </c>
      <c r="K28" s="14">
        <f t="shared" si="11"/>
        <v>0</v>
      </c>
      <c r="L28" s="14">
        <f t="shared" si="11"/>
        <v>0</v>
      </c>
      <c r="M28" s="14">
        <f t="shared" si="11"/>
        <v>0</v>
      </c>
      <c r="N28" s="173">
        <f t="shared" si="9"/>
        <v>0</v>
      </c>
    </row>
    <row r="29" spans="1:14" s="10" customFormat="1" ht="15.75">
      <c r="A29" s="73" t="s">
        <v>152</v>
      </c>
      <c r="B29" s="14">
        <f aca="true" t="shared" si="12" ref="B29:M31">+B9*$B$3</f>
        <v>0</v>
      </c>
      <c r="C29" s="14">
        <f t="shared" si="12"/>
        <v>0</v>
      </c>
      <c r="D29" s="14">
        <f t="shared" si="12"/>
        <v>0</v>
      </c>
      <c r="E29" s="14">
        <f t="shared" si="12"/>
        <v>0</v>
      </c>
      <c r="F29" s="14">
        <f t="shared" si="12"/>
        <v>0</v>
      </c>
      <c r="G29" s="14">
        <f t="shared" si="12"/>
        <v>0</v>
      </c>
      <c r="H29" s="14">
        <f t="shared" si="12"/>
        <v>0</v>
      </c>
      <c r="I29" s="14">
        <f t="shared" si="12"/>
        <v>0</v>
      </c>
      <c r="J29" s="14">
        <f t="shared" si="12"/>
        <v>0</v>
      </c>
      <c r="K29" s="14">
        <f t="shared" si="12"/>
        <v>0</v>
      </c>
      <c r="L29" s="14">
        <f t="shared" si="12"/>
        <v>0</v>
      </c>
      <c r="M29" s="14">
        <f t="shared" si="12"/>
        <v>0</v>
      </c>
      <c r="N29" s="173">
        <f t="shared" si="9"/>
        <v>0</v>
      </c>
    </row>
    <row r="30" spans="1:14" s="11" customFormat="1" ht="15.75">
      <c r="A30" s="72" t="s">
        <v>153</v>
      </c>
      <c r="B30" s="14">
        <f t="shared" si="12"/>
        <v>0</v>
      </c>
      <c r="C30" s="14">
        <f t="shared" si="12"/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73">
        <f t="shared" si="9"/>
        <v>0</v>
      </c>
    </row>
    <row r="31" spans="1:14" ht="15.75">
      <c r="A31" s="73" t="s">
        <v>152</v>
      </c>
      <c r="B31" s="14">
        <f t="shared" si="12"/>
        <v>0</v>
      </c>
      <c r="C31" s="14">
        <f t="shared" si="12"/>
        <v>0</v>
      </c>
      <c r="D31" s="14">
        <f t="shared" si="12"/>
        <v>0</v>
      </c>
      <c r="E31" s="14">
        <f t="shared" si="12"/>
        <v>0</v>
      </c>
      <c r="F31" s="14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0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73">
        <f t="shared" si="9"/>
        <v>0</v>
      </c>
    </row>
    <row r="32" spans="1:14" ht="15.75">
      <c r="A32" s="75" t="s">
        <v>154</v>
      </c>
      <c r="B32" s="14">
        <f>+B21*$B$2</f>
        <v>0</v>
      </c>
      <c r="C32" s="14">
        <f aca="true" t="shared" si="13" ref="C32:M32">+C21*$B$2</f>
        <v>0</v>
      </c>
      <c r="D32" s="14">
        <f t="shared" si="13"/>
        <v>0</v>
      </c>
      <c r="E32" s="14">
        <f t="shared" si="13"/>
        <v>0</v>
      </c>
      <c r="F32" s="14">
        <f t="shared" si="13"/>
        <v>0</v>
      </c>
      <c r="G32" s="14">
        <f t="shared" si="13"/>
        <v>0</v>
      </c>
      <c r="H32" s="14">
        <f t="shared" si="13"/>
        <v>0</v>
      </c>
      <c r="I32" s="14">
        <f t="shared" si="13"/>
        <v>0</v>
      </c>
      <c r="J32" s="14">
        <f t="shared" si="13"/>
        <v>0</v>
      </c>
      <c r="K32" s="14">
        <f t="shared" si="13"/>
        <v>0</v>
      </c>
      <c r="L32" s="14">
        <f t="shared" si="13"/>
        <v>0</v>
      </c>
      <c r="M32" s="14">
        <f t="shared" si="13"/>
        <v>0</v>
      </c>
      <c r="N32" s="173">
        <f t="shared" si="9"/>
        <v>0</v>
      </c>
    </row>
    <row r="33" spans="1:14" ht="15.75">
      <c r="A33" s="80" t="s">
        <v>155</v>
      </c>
      <c r="B33" s="14">
        <f>+B22*$B$2</f>
        <v>0</v>
      </c>
      <c r="C33" s="14">
        <f aca="true" t="shared" si="14" ref="C33:M33">+C22*$B$2</f>
        <v>0</v>
      </c>
      <c r="D33" s="14">
        <f t="shared" si="14"/>
        <v>0</v>
      </c>
      <c r="E33" s="14">
        <f t="shared" si="14"/>
        <v>0</v>
      </c>
      <c r="F33" s="14">
        <f t="shared" si="14"/>
        <v>0</v>
      </c>
      <c r="G33" s="14">
        <f t="shared" si="14"/>
        <v>0</v>
      </c>
      <c r="H33" s="14">
        <f t="shared" si="14"/>
        <v>0</v>
      </c>
      <c r="I33" s="14">
        <f t="shared" si="14"/>
        <v>0</v>
      </c>
      <c r="J33" s="14">
        <f t="shared" si="14"/>
        <v>0</v>
      </c>
      <c r="K33" s="14">
        <f t="shared" si="14"/>
        <v>0</v>
      </c>
      <c r="L33" s="14">
        <f t="shared" si="14"/>
        <v>0</v>
      </c>
      <c r="M33" s="14">
        <f t="shared" si="14"/>
        <v>0</v>
      </c>
      <c r="N33" s="173">
        <f t="shared" si="9"/>
        <v>0</v>
      </c>
    </row>
    <row r="34" spans="1:14" ht="15.75">
      <c r="A34" s="107" t="s">
        <v>2</v>
      </c>
      <c r="B34" s="15">
        <f aca="true" t="shared" si="15" ref="B34:M34">SUM(B26:B33)</f>
        <v>0</v>
      </c>
      <c r="C34" s="15">
        <f t="shared" si="15"/>
        <v>0</v>
      </c>
      <c r="D34" s="15">
        <f t="shared" si="15"/>
        <v>0</v>
      </c>
      <c r="E34" s="15">
        <f t="shared" si="15"/>
        <v>0</v>
      </c>
      <c r="F34" s="15">
        <f t="shared" si="15"/>
        <v>0</v>
      </c>
      <c r="G34" s="15">
        <f t="shared" si="15"/>
        <v>0</v>
      </c>
      <c r="H34" s="15">
        <f t="shared" si="15"/>
        <v>0</v>
      </c>
      <c r="I34" s="15">
        <f t="shared" si="15"/>
        <v>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15"/>
        <v>0</v>
      </c>
      <c r="N34" s="173">
        <f>SUM(N26:N33)</f>
        <v>0</v>
      </c>
    </row>
    <row r="35" spans="1:14" ht="12.75">
      <c r="A35" s="150" t="s">
        <v>105</v>
      </c>
      <c r="B35" s="151" t="e">
        <f aca="true" t="shared" si="16" ref="B35:N35">+B34/B23</f>
        <v>#DIV/0!</v>
      </c>
      <c r="C35" s="151" t="e">
        <f t="shared" si="16"/>
        <v>#DIV/0!</v>
      </c>
      <c r="D35" s="151" t="e">
        <f t="shared" si="16"/>
        <v>#DIV/0!</v>
      </c>
      <c r="E35" s="151" t="e">
        <f t="shared" si="16"/>
        <v>#DIV/0!</v>
      </c>
      <c r="F35" s="151" t="e">
        <f t="shared" si="16"/>
        <v>#DIV/0!</v>
      </c>
      <c r="G35" s="151" t="e">
        <f t="shared" si="16"/>
        <v>#DIV/0!</v>
      </c>
      <c r="H35" s="151" t="e">
        <f t="shared" si="16"/>
        <v>#DIV/0!</v>
      </c>
      <c r="I35" s="151" t="e">
        <f t="shared" si="16"/>
        <v>#DIV/0!</v>
      </c>
      <c r="J35" s="151" t="e">
        <f t="shared" si="16"/>
        <v>#DIV/0!</v>
      </c>
      <c r="K35" s="151" t="e">
        <f t="shared" si="16"/>
        <v>#DIV/0!</v>
      </c>
      <c r="L35" s="151" t="e">
        <f t="shared" si="16"/>
        <v>#DIV/0!</v>
      </c>
      <c r="M35" s="151" t="e">
        <f t="shared" si="16"/>
        <v>#DIV/0!</v>
      </c>
      <c r="N35" s="174" t="e">
        <f t="shared" si="16"/>
        <v>#DIV/0!</v>
      </c>
    </row>
    <row r="36" spans="1:14" s="8" customFormat="1" ht="6.75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</row>
    <row r="37" spans="1:14" ht="16.5" thickBot="1">
      <c r="A37" s="175" t="s">
        <v>22</v>
      </c>
      <c r="B37" s="152" t="s">
        <v>10</v>
      </c>
      <c r="C37" s="153" t="s">
        <v>11</v>
      </c>
      <c r="D37" s="153" t="s">
        <v>12</v>
      </c>
      <c r="E37" s="153" t="s">
        <v>13</v>
      </c>
      <c r="F37" s="153" t="s">
        <v>14</v>
      </c>
      <c r="G37" s="153" t="s">
        <v>15</v>
      </c>
      <c r="H37" s="153" t="s">
        <v>16</v>
      </c>
      <c r="I37" s="153" t="s">
        <v>17</v>
      </c>
      <c r="J37" s="153" t="s">
        <v>18</v>
      </c>
      <c r="K37" s="153" t="s">
        <v>19</v>
      </c>
      <c r="L37" s="153" t="s">
        <v>20</v>
      </c>
      <c r="M37" s="154" t="s">
        <v>21</v>
      </c>
      <c r="N37" s="176" t="s">
        <v>2</v>
      </c>
    </row>
    <row r="38" spans="1:14" ht="15.75">
      <c r="A38" s="177" t="s">
        <v>27</v>
      </c>
      <c r="B38" s="56">
        <f>+'Daily Staffing Costs'!$L$38*'Daily Staffing Costs'!B39</f>
        <v>89133.85714285714</v>
      </c>
      <c r="C38" s="56">
        <f>+'Daily Staffing Costs'!$L$38*'Daily Staffing Costs'!C39</f>
        <v>80508</v>
      </c>
      <c r="D38" s="56">
        <f>+'Daily Staffing Costs'!$L$38*'Daily Staffing Costs'!D39</f>
        <v>89133.85714285714</v>
      </c>
      <c r="E38" s="56">
        <f>+'Daily Staffing Costs'!$L$38*'Daily Staffing Costs'!E39</f>
        <v>86258.57142857142</v>
      </c>
      <c r="F38" s="56">
        <f>+'Daily Staffing Costs'!$L$38*'Daily Staffing Costs'!F39</f>
        <v>89133.85714285714</v>
      </c>
      <c r="G38" s="56">
        <f>+'Daily Staffing Costs'!$L$38*'Daily Staffing Costs'!G39</f>
        <v>86258.57142857142</v>
      </c>
      <c r="H38" s="56">
        <f>+'Daily Staffing Costs'!$L$38*'Daily Staffing Costs'!H39</f>
        <v>89133.85714285714</v>
      </c>
      <c r="I38" s="56">
        <f>+'Daily Staffing Costs'!$L$38*'Daily Staffing Costs'!I39</f>
        <v>89133.85714285714</v>
      </c>
      <c r="J38" s="56">
        <f>+'Daily Staffing Costs'!$L$38*'Daily Staffing Costs'!J39</f>
        <v>86258.57142857142</v>
      </c>
      <c r="K38" s="56">
        <f>+'Daily Staffing Costs'!$L$38*'Daily Staffing Costs'!K39</f>
        <v>89133.85714285714</v>
      </c>
      <c r="L38" s="56">
        <f>+'Daily Staffing Costs'!$L$38*'Daily Staffing Costs'!L39</f>
        <v>86258.57142857142</v>
      </c>
      <c r="M38" s="56">
        <f>+'Daily Staffing Costs'!$L$38*'Daily Staffing Costs'!M39</f>
        <v>89133.85714285714</v>
      </c>
      <c r="N38" s="178">
        <f>SUM(B38:M38)</f>
        <v>1049479.2857142857</v>
      </c>
    </row>
    <row r="39" spans="1:14" s="10" customFormat="1" ht="16.5" thickBot="1">
      <c r="A39" s="177" t="s">
        <v>104</v>
      </c>
      <c r="B39" s="57">
        <f>+'Daily Staffing Costs'!$M$38*'Daily Staffing Costs'!B39</f>
        <v>20500.787142857156</v>
      </c>
      <c r="C39" s="57">
        <f>+'Daily Staffing Costs'!$M$38*'Daily Staffing Costs'!C39</f>
        <v>18516.840000000015</v>
      </c>
      <c r="D39" s="57">
        <f>+'Daily Staffing Costs'!$M$38*'Daily Staffing Costs'!D39</f>
        <v>20500.787142857156</v>
      </c>
      <c r="E39" s="57">
        <f>+'Daily Staffing Costs'!$M$38*'Daily Staffing Costs'!E39</f>
        <v>19839.471428571444</v>
      </c>
      <c r="F39" s="57">
        <f>+'Daily Staffing Costs'!$M$38*'Daily Staffing Costs'!F39</f>
        <v>20500.787142857156</v>
      </c>
      <c r="G39" s="57">
        <f>+'Daily Staffing Costs'!$M$38*'Daily Staffing Costs'!G39</f>
        <v>19839.471428571444</v>
      </c>
      <c r="H39" s="57">
        <f>+'Daily Staffing Costs'!$M$38*'Daily Staffing Costs'!H39</f>
        <v>20500.787142857156</v>
      </c>
      <c r="I39" s="57">
        <f>+'Daily Staffing Costs'!$M$38*'Daily Staffing Costs'!I39</f>
        <v>20500.787142857156</v>
      </c>
      <c r="J39" s="57">
        <f>+'Daily Staffing Costs'!$M$38*'Daily Staffing Costs'!J39</f>
        <v>19839.471428571444</v>
      </c>
      <c r="K39" s="57">
        <f>+'Daily Staffing Costs'!$M$38*'Daily Staffing Costs'!K39</f>
        <v>20500.787142857156</v>
      </c>
      <c r="L39" s="57">
        <f>+'Daily Staffing Costs'!$M$38*'Daily Staffing Costs'!L39</f>
        <v>19839.471428571444</v>
      </c>
      <c r="M39" s="57">
        <f>+'Daily Staffing Costs'!$M$38*'Daily Staffing Costs'!M39</f>
        <v>20500.787142857156</v>
      </c>
      <c r="N39" s="178">
        <f>SUM(B39:M39)</f>
        <v>241380.23571428587</v>
      </c>
    </row>
    <row r="40" spans="1:14" s="11" customFormat="1" ht="16.5" thickBot="1">
      <c r="A40" s="179" t="s">
        <v>23</v>
      </c>
      <c r="B40" s="16">
        <f aca="true" t="shared" si="17" ref="B40:N40">SUM(B38:B39)</f>
        <v>109634.6442857143</v>
      </c>
      <c r="C40" s="16">
        <f t="shared" si="17"/>
        <v>99024.84000000001</v>
      </c>
      <c r="D40" s="17">
        <f t="shared" si="17"/>
        <v>109634.6442857143</v>
      </c>
      <c r="E40" s="17">
        <f t="shared" si="17"/>
        <v>106098.04285714286</v>
      </c>
      <c r="F40" s="17">
        <f t="shared" si="17"/>
        <v>109634.6442857143</v>
      </c>
      <c r="G40" s="17">
        <f t="shared" si="17"/>
        <v>106098.04285714286</v>
      </c>
      <c r="H40" s="17">
        <f t="shared" si="17"/>
        <v>109634.6442857143</v>
      </c>
      <c r="I40" s="17">
        <f t="shared" si="17"/>
        <v>109634.6442857143</v>
      </c>
      <c r="J40" s="17">
        <f t="shared" si="17"/>
        <v>106098.04285714286</v>
      </c>
      <c r="K40" s="17">
        <f t="shared" si="17"/>
        <v>109634.6442857143</v>
      </c>
      <c r="L40" s="17">
        <f t="shared" si="17"/>
        <v>106098.04285714286</v>
      </c>
      <c r="M40" s="18">
        <f t="shared" si="17"/>
        <v>109634.6442857143</v>
      </c>
      <c r="N40" s="180">
        <f t="shared" si="17"/>
        <v>1290859.5214285715</v>
      </c>
    </row>
    <row r="41" spans="1:14" s="10" customFormat="1" ht="12.75">
      <c r="A41" s="181" t="s">
        <v>106</v>
      </c>
      <c r="B41" s="19" t="e">
        <f aca="true" t="shared" si="18" ref="B41:N41">+B40/B23</f>
        <v>#DIV/0!</v>
      </c>
      <c r="C41" s="19" t="e">
        <f t="shared" si="18"/>
        <v>#DIV/0!</v>
      </c>
      <c r="D41" s="19" t="e">
        <f t="shared" si="18"/>
        <v>#DIV/0!</v>
      </c>
      <c r="E41" s="19" t="e">
        <f t="shared" si="18"/>
        <v>#DIV/0!</v>
      </c>
      <c r="F41" s="19" t="e">
        <f t="shared" si="18"/>
        <v>#DIV/0!</v>
      </c>
      <c r="G41" s="19" t="e">
        <f t="shared" si="18"/>
        <v>#DIV/0!</v>
      </c>
      <c r="H41" s="19" t="e">
        <f t="shared" si="18"/>
        <v>#DIV/0!</v>
      </c>
      <c r="I41" s="19" t="e">
        <f t="shared" si="18"/>
        <v>#DIV/0!</v>
      </c>
      <c r="J41" s="19" t="e">
        <f t="shared" si="18"/>
        <v>#DIV/0!</v>
      </c>
      <c r="K41" s="19" t="e">
        <f t="shared" si="18"/>
        <v>#DIV/0!</v>
      </c>
      <c r="L41" s="19" t="e">
        <f t="shared" si="18"/>
        <v>#DIV/0!</v>
      </c>
      <c r="M41" s="19" t="e">
        <f t="shared" si="18"/>
        <v>#DIV/0!</v>
      </c>
      <c r="N41" s="182" t="e">
        <f t="shared" si="18"/>
        <v>#DIV/0!</v>
      </c>
    </row>
    <row r="42" spans="1:14" s="10" customFormat="1" ht="7.5" customHeight="1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94"/>
    </row>
    <row r="43" spans="1:14" s="10" customFormat="1" ht="16.5" thickBot="1">
      <c r="A43" s="183" t="s">
        <v>78</v>
      </c>
      <c r="B43" s="148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 t="s">
        <v>17</v>
      </c>
      <c r="J43" s="6" t="s">
        <v>18</v>
      </c>
      <c r="K43" s="6" t="s">
        <v>19</v>
      </c>
      <c r="L43" s="6" t="s">
        <v>20</v>
      </c>
      <c r="M43" s="149" t="s">
        <v>21</v>
      </c>
      <c r="N43" s="184" t="s">
        <v>2</v>
      </c>
    </row>
    <row r="44" spans="1:14" s="21" customFormat="1" ht="15.75">
      <c r="A44" s="185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86">
        <f aca="true" t="shared" si="19" ref="N44:N58">SUM(B44:M44)</f>
        <v>0</v>
      </c>
    </row>
    <row r="45" spans="1:14" s="21" customFormat="1" ht="15.75">
      <c r="A45" s="187" t="s">
        <v>113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86">
        <f t="shared" si="19"/>
        <v>0</v>
      </c>
    </row>
    <row r="46" spans="1:14" s="21" customFormat="1" ht="15.75">
      <c r="A46" s="187" t="s">
        <v>114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86">
        <f t="shared" si="19"/>
        <v>0</v>
      </c>
    </row>
    <row r="47" spans="1:14" s="21" customFormat="1" ht="15.75">
      <c r="A47" s="187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86">
        <f t="shared" si="19"/>
        <v>0</v>
      </c>
    </row>
    <row r="48" spans="1:14" s="21" customFormat="1" ht="15.75">
      <c r="A48" s="187" t="s">
        <v>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86">
        <f t="shared" si="19"/>
        <v>0</v>
      </c>
    </row>
    <row r="49" spans="1:14" s="21" customFormat="1" ht="15.75">
      <c r="A49" s="187" t="s">
        <v>116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86">
        <f t="shared" si="19"/>
        <v>0</v>
      </c>
    </row>
    <row r="50" spans="1:14" s="21" customFormat="1" ht="15.75">
      <c r="A50" s="187" t="s">
        <v>117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86">
        <f t="shared" si="19"/>
        <v>0</v>
      </c>
    </row>
    <row r="51" spans="1:14" s="21" customFormat="1" ht="15.75">
      <c r="A51" s="187" t="s">
        <v>118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86">
        <f t="shared" si="19"/>
        <v>0</v>
      </c>
    </row>
    <row r="52" spans="1:14" s="21" customFormat="1" ht="15.75">
      <c r="A52" s="187" t="s">
        <v>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86">
        <f t="shared" si="19"/>
        <v>0</v>
      </c>
    </row>
    <row r="53" spans="1:14" s="21" customFormat="1" ht="15.75">
      <c r="A53" s="187" t="s">
        <v>119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86">
        <f t="shared" si="19"/>
        <v>0</v>
      </c>
    </row>
    <row r="54" spans="1:14" ht="15.75">
      <c r="A54" s="187" t="s">
        <v>120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6">
        <f t="shared" si="19"/>
        <v>0</v>
      </c>
    </row>
    <row r="55" spans="1:14" ht="15.75">
      <c r="A55" s="187" t="s">
        <v>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86">
        <f t="shared" si="19"/>
        <v>0</v>
      </c>
    </row>
    <row r="56" spans="1:14" ht="15.75">
      <c r="A56" s="187" t="s">
        <v>121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6">
        <f t="shared" si="19"/>
        <v>0</v>
      </c>
    </row>
    <row r="57" spans="1:14" ht="15.75">
      <c r="A57" s="187" t="s">
        <v>24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6">
        <f t="shared" si="19"/>
        <v>0</v>
      </c>
    </row>
    <row r="58" spans="1:14" ht="15.75">
      <c r="A58" s="187" t="s">
        <v>122</v>
      </c>
      <c r="B58" s="7"/>
      <c r="C58" s="7"/>
      <c r="D58" s="7"/>
      <c r="E58" s="7"/>
      <c r="F58" s="7"/>
      <c r="G58" s="7"/>
      <c r="H58" s="22"/>
      <c r="I58" s="22"/>
      <c r="J58" s="22"/>
      <c r="K58" s="22"/>
      <c r="L58" s="22"/>
      <c r="M58" s="22"/>
      <c r="N58" s="186">
        <f t="shared" si="19"/>
        <v>0</v>
      </c>
    </row>
    <row r="59" spans="1:14" ht="16.5" thickBot="1">
      <c r="A59" s="187" t="s">
        <v>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86">
        <f>SUM(B59:M59)</f>
        <v>0</v>
      </c>
    </row>
    <row r="60" spans="1:14" ht="16.5" thickBot="1">
      <c r="A60" s="179" t="s">
        <v>112</v>
      </c>
      <c r="B60" s="16">
        <f>SUM(B44:B59)</f>
        <v>0</v>
      </c>
      <c r="C60" s="16">
        <f aca="true" t="shared" si="20" ref="C60:N60">SUM(C44:C59)</f>
        <v>0</v>
      </c>
      <c r="D60" s="16">
        <f t="shared" si="20"/>
        <v>0</v>
      </c>
      <c r="E60" s="16">
        <f t="shared" si="20"/>
        <v>0</v>
      </c>
      <c r="F60" s="16">
        <f t="shared" si="20"/>
        <v>0</v>
      </c>
      <c r="G60" s="16">
        <f t="shared" si="20"/>
        <v>0</v>
      </c>
      <c r="H60" s="16">
        <f t="shared" si="20"/>
        <v>0</v>
      </c>
      <c r="I60" s="16">
        <f t="shared" si="20"/>
        <v>0</v>
      </c>
      <c r="J60" s="16">
        <f t="shared" si="20"/>
        <v>0</v>
      </c>
      <c r="K60" s="16">
        <f t="shared" si="20"/>
        <v>0</v>
      </c>
      <c r="L60" s="16">
        <f t="shared" si="20"/>
        <v>0</v>
      </c>
      <c r="M60" s="16">
        <f t="shared" si="20"/>
        <v>0</v>
      </c>
      <c r="N60" s="188">
        <f t="shared" si="20"/>
        <v>0</v>
      </c>
    </row>
    <row r="61" spans="1:14" ht="12.75">
      <c r="A61" s="181" t="s">
        <v>129</v>
      </c>
      <c r="B61" s="19" t="e">
        <f>+B60/B23</f>
        <v>#DIV/0!</v>
      </c>
      <c r="C61" s="19" t="e">
        <f aca="true" t="shared" si="21" ref="C61:N61">+C60/C23</f>
        <v>#DIV/0!</v>
      </c>
      <c r="D61" s="19" t="e">
        <f t="shared" si="21"/>
        <v>#DIV/0!</v>
      </c>
      <c r="E61" s="19" t="e">
        <f t="shared" si="21"/>
        <v>#DIV/0!</v>
      </c>
      <c r="F61" s="19" t="e">
        <f t="shared" si="21"/>
        <v>#DIV/0!</v>
      </c>
      <c r="G61" s="19" t="e">
        <f t="shared" si="21"/>
        <v>#DIV/0!</v>
      </c>
      <c r="H61" s="19" t="e">
        <f t="shared" si="21"/>
        <v>#DIV/0!</v>
      </c>
      <c r="I61" s="19" t="e">
        <f t="shared" si="21"/>
        <v>#DIV/0!</v>
      </c>
      <c r="J61" s="19" t="e">
        <f t="shared" si="21"/>
        <v>#DIV/0!</v>
      </c>
      <c r="K61" s="19" t="e">
        <f t="shared" si="21"/>
        <v>#DIV/0!</v>
      </c>
      <c r="L61" s="19" t="e">
        <f t="shared" si="21"/>
        <v>#DIV/0!</v>
      </c>
      <c r="M61" s="19" t="e">
        <f t="shared" si="21"/>
        <v>#DIV/0!</v>
      </c>
      <c r="N61" s="182" t="e">
        <f t="shared" si="21"/>
        <v>#DIV/0!</v>
      </c>
    </row>
    <row r="62" spans="1:14" s="10" customFormat="1" ht="7.5" customHeight="1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94"/>
    </row>
    <row r="63" spans="1:14" s="8" customFormat="1" ht="19.5" thickBot="1">
      <c r="A63" s="142" t="s">
        <v>111</v>
      </c>
      <c r="B63" s="143" t="s">
        <v>10</v>
      </c>
      <c r="C63" s="143" t="s">
        <v>11</v>
      </c>
      <c r="D63" s="143" t="s">
        <v>12</v>
      </c>
      <c r="E63" s="143" t="s">
        <v>13</v>
      </c>
      <c r="F63" s="143" t="s">
        <v>14</v>
      </c>
      <c r="G63" s="143" t="s">
        <v>15</v>
      </c>
      <c r="H63" s="143" t="s">
        <v>16</v>
      </c>
      <c r="I63" s="143" t="s">
        <v>17</v>
      </c>
      <c r="J63" s="143" t="s">
        <v>18</v>
      </c>
      <c r="K63" s="143" t="s">
        <v>19</v>
      </c>
      <c r="L63" s="143" t="s">
        <v>20</v>
      </c>
      <c r="M63" s="143" t="s">
        <v>21</v>
      </c>
      <c r="N63" s="144" t="s">
        <v>2</v>
      </c>
    </row>
    <row r="64" spans="1:14" s="8" customFormat="1" ht="15.75">
      <c r="A64" s="139" t="s">
        <v>123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28">
        <f>SUM(B64:M64)</f>
        <v>0</v>
      </c>
    </row>
    <row r="65" spans="1:14" s="23" customFormat="1" ht="15.75">
      <c r="A65" s="140" t="s">
        <v>124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29">
        <f>SUM(B65:M65)</f>
        <v>0</v>
      </c>
    </row>
    <row r="66" spans="1:14" ht="16.5" thickBot="1">
      <c r="A66" s="140" t="s">
        <v>125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0">
        <f>SUM(B66:M66)</f>
        <v>0</v>
      </c>
    </row>
    <row r="67" spans="1:14" s="8" customFormat="1" ht="16.5" thickBot="1">
      <c r="A67" s="141" t="s">
        <v>25</v>
      </c>
      <c r="B67" s="133">
        <f aca="true" t="shared" si="22" ref="B67:M67">SUM(B64:B66)</f>
        <v>0</v>
      </c>
      <c r="C67" s="133">
        <f t="shared" si="22"/>
        <v>0</v>
      </c>
      <c r="D67" s="133">
        <f t="shared" si="22"/>
        <v>0</v>
      </c>
      <c r="E67" s="133">
        <f t="shared" si="22"/>
        <v>0</v>
      </c>
      <c r="F67" s="133">
        <f t="shared" si="22"/>
        <v>0</v>
      </c>
      <c r="G67" s="133">
        <f t="shared" si="22"/>
        <v>0</v>
      </c>
      <c r="H67" s="133">
        <f t="shared" si="22"/>
        <v>0</v>
      </c>
      <c r="I67" s="133">
        <f t="shared" si="22"/>
        <v>0</v>
      </c>
      <c r="J67" s="133">
        <f t="shared" si="22"/>
        <v>0</v>
      </c>
      <c r="K67" s="133">
        <f t="shared" si="22"/>
        <v>0</v>
      </c>
      <c r="L67" s="133">
        <f t="shared" si="22"/>
        <v>0</v>
      </c>
      <c r="M67" s="133">
        <f t="shared" si="22"/>
        <v>0</v>
      </c>
      <c r="N67" s="130">
        <f>SUM(B67:M67)</f>
        <v>0</v>
      </c>
    </row>
    <row r="68" spans="1:14" s="8" customFormat="1" ht="13.5" thickBot="1">
      <c r="A68" s="147" t="s">
        <v>130</v>
      </c>
      <c r="B68" s="134" t="e">
        <f>+B67/B23</f>
        <v>#DIV/0!</v>
      </c>
      <c r="C68" s="134" t="e">
        <f aca="true" t="shared" si="23" ref="C68:N68">+C67/C23</f>
        <v>#DIV/0!</v>
      </c>
      <c r="D68" s="134" t="e">
        <f t="shared" si="23"/>
        <v>#DIV/0!</v>
      </c>
      <c r="E68" s="134" t="e">
        <f t="shared" si="23"/>
        <v>#DIV/0!</v>
      </c>
      <c r="F68" s="134" t="e">
        <f t="shared" si="23"/>
        <v>#DIV/0!</v>
      </c>
      <c r="G68" s="134" t="e">
        <f t="shared" si="23"/>
        <v>#DIV/0!</v>
      </c>
      <c r="H68" s="134" t="e">
        <f t="shared" si="23"/>
        <v>#DIV/0!</v>
      </c>
      <c r="I68" s="134" t="e">
        <f t="shared" si="23"/>
        <v>#DIV/0!</v>
      </c>
      <c r="J68" s="134" t="e">
        <f t="shared" si="23"/>
        <v>#DIV/0!</v>
      </c>
      <c r="K68" s="134" t="e">
        <f t="shared" si="23"/>
        <v>#DIV/0!</v>
      </c>
      <c r="L68" s="134" t="e">
        <f t="shared" si="23"/>
        <v>#DIV/0!</v>
      </c>
      <c r="M68" s="134" t="e">
        <f t="shared" si="23"/>
        <v>#DIV/0!</v>
      </c>
      <c r="N68" s="134" t="e">
        <f t="shared" si="23"/>
        <v>#DIV/0!</v>
      </c>
    </row>
    <row r="69" spans="1:14" ht="6.75" customHeight="1" thickBo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8"/>
    </row>
    <row r="70" spans="1:14" ht="16.5" thickBot="1">
      <c r="A70" s="141" t="s">
        <v>26</v>
      </c>
      <c r="B70" s="136">
        <f aca="true" t="shared" si="24" ref="B70:N70">+B60+B40+B34+B67</f>
        <v>109634.6442857143</v>
      </c>
      <c r="C70" s="136">
        <f t="shared" si="24"/>
        <v>99024.84000000001</v>
      </c>
      <c r="D70" s="136">
        <f t="shared" si="24"/>
        <v>109634.6442857143</v>
      </c>
      <c r="E70" s="136">
        <f t="shared" si="24"/>
        <v>106098.04285714286</v>
      </c>
      <c r="F70" s="136">
        <f t="shared" si="24"/>
        <v>109634.6442857143</v>
      </c>
      <c r="G70" s="136">
        <f t="shared" si="24"/>
        <v>106098.04285714286</v>
      </c>
      <c r="H70" s="136">
        <f t="shared" si="24"/>
        <v>109634.6442857143</v>
      </c>
      <c r="I70" s="136">
        <f t="shared" si="24"/>
        <v>109634.6442857143</v>
      </c>
      <c r="J70" s="136">
        <f t="shared" si="24"/>
        <v>106098.04285714286</v>
      </c>
      <c r="K70" s="136">
        <f t="shared" si="24"/>
        <v>109634.6442857143</v>
      </c>
      <c r="L70" s="136">
        <f t="shared" si="24"/>
        <v>106098.04285714286</v>
      </c>
      <c r="M70" s="136">
        <f t="shared" si="24"/>
        <v>109634.6442857143</v>
      </c>
      <c r="N70" s="136">
        <f t="shared" si="24"/>
        <v>1290859.5214285715</v>
      </c>
    </row>
    <row r="71" spans="1:14" s="10" customFormat="1" ht="12.75">
      <c r="A71" s="108" t="s">
        <v>131</v>
      </c>
      <c r="B71" s="137" t="e">
        <f>+B68+B61+B41+B35</f>
        <v>#DIV/0!</v>
      </c>
      <c r="C71" s="137" t="e">
        <f aca="true" t="shared" si="25" ref="C71:N71">+C68+C61+C41+C35</f>
        <v>#DIV/0!</v>
      </c>
      <c r="D71" s="137" t="e">
        <f t="shared" si="25"/>
        <v>#DIV/0!</v>
      </c>
      <c r="E71" s="137" t="e">
        <f t="shared" si="25"/>
        <v>#DIV/0!</v>
      </c>
      <c r="F71" s="137" t="e">
        <f t="shared" si="25"/>
        <v>#DIV/0!</v>
      </c>
      <c r="G71" s="137" t="e">
        <f t="shared" si="25"/>
        <v>#DIV/0!</v>
      </c>
      <c r="H71" s="137" t="e">
        <f t="shared" si="25"/>
        <v>#DIV/0!</v>
      </c>
      <c r="I71" s="137" t="e">
        <f t="shared" si="25"/>
        <v>#DIV/0!</v>
      </c>
      <c r="J71" s="137" t="e">
        <f t="shared" si="25"/>
        <v>#DIV/0!</v>
      </c>
      <c r="K71" s="137" t="e">
        <f t="shared" si="25"/>
        <v>#DIV/0!</v>
      </c>
      <c r="L71" s="137" t="e">
        <f t="shared" si="25"/>
        <v>#DIV/0!</v>
      </c>
      <c r="M71" s="137" t="e">
        <f t="shared" si="25"/>
        <v>#DIV/0!</v>
      </c>
      <c r="N71" s="137" t="e">
        <f t="shared" si="25"/>
        <v>#DIV/0!</v>
      </c>
    </row>
    <row r="73" ht="15.75">
      <c r="A73" s="25"/>
    </row>
    <row r="77" spans="1:14" s="10" customFormat="1" ht="15.75">
      <c r="A77" s="2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5"/>
    </row>
    <row r="78" spans="1:14" s="8" customFormat="1" ht="15.75">
      <c r="A78" s="2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5"/>
    </row>
    <row r="85" spans="1:14" s="10" customFormat="1" ht="15.75">
      <c r="A85" s="2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5"/>
    </row>
    <row r="86" spans="1:14" s="8" customFormat="1" ht="15.75">
      <c r="A86" s="2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5"/>
    </row>
    <row r="87" spans="1:14" s="10" customFormat="1" ht="15.75">
      <c r="A87" s="2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5"/>
    </row>
  </sheetData>
  <printOptions horizontalCentered="1" verticalCentered="1"/>
  <pageMargins left="0" right="0" top="0.75" bottom="0" header="0.5" footer="0"/>
  <pageSetup horizontalDpi="300" verticalDpi="300" orientation="landscape" paperSize="5" scale="60" r:id="rId1"/>
  <headerFooter alignWithMargins="0">
    <oddHeader>&amp;C&amp;"Times New Roman,Bold"&amp;14Proposed Annual Operating Budget for Dining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Dining Management 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D. Walker</dc:creator>
  <cp:keywords/>
  <dc:description/>
  <cp:lastModifiedBy>Sarah Leed</cp:lastModifiedBy>
  <cp:lastPrinted>2002-02-01T21:39:25Z</cp:lastPrinted>
  <dcterms:created xsi:type="dcterms:W3CDTF">2000-07-07T18:06:46Z</dcterms:created>
  <dcterms:modified xsi:type="dcterms:W3CDTF">2009-03-24T14:55:15Z</dcterms:modified>
  <cp:category/>
  <cp:version/>
  <cp:contentType/>
  <cp:contentStatus/>
</cp:coreProperties>
</file>